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firstSheet="1" activeTab="2"/>
  </bookViews>
  <sheets>
    <sheet name="ÁREAS" sheetId="1" r:id="rId1"/>
    <sheet name="AUXILIAR" sheetId="2" r:id="rId2"/>
    <sheet name="P. PREÇO" sheetId="3" r:id="rId3"/>
    <sheet name="C. ENTREGA" sheetId="4" r:id="rId4"/>
    <sheet name="C. DESEMBOLSO" sheetId="5" r:id="rId5"/>
  </sheets>
  <definedNames>
    <definedName name="__xlnm__FilterDatabase" localSheetId="2">'P. PREÇO'!#REF!</definedName>
    <definedName name="_xlnm.Print_Area" localSheetId="4">'C. DESEMBOLSO'!$A$1:$X$70</definedName>
    <definedName name="Excel_BuiltIn_Print_Area" localSheetId="0">ÁREAS!#REF!</definedName>
    <definedName name="Excel_BuiltIn_Print_Area_3_1" localSheetId="1">NA()</definedName>
    <definedName name="Excel_BuiltIn_Print_Area_3_1" localSheetId="4">NA()</definedName>
    <definedName name="Excel_BuiltIn_Print_Area_3_1" localSheetId="3">NA()</definedName>
    <definedName name="Excel_BuiltIn_Print_Area_3_1">NA()</definedName>
    <definedName name="Print_Area_0" localSheetId="4">'C. DESEMBOLSO'!$A$1:$X$2</definedName>
    <definedName name="Print_Titles_0" localSheetId="1">AUXILIAR!$1:$3</definedName>
    <definedName name="Print_Titles_0" localSheetId="4">'C. DESEMBOLSO'!$A:$C,'C. DESEMBOLSO'!$1:$2</definedName>
    <definedName name="Print_Titles_0" localSheetId="3">'C. ENTREGA'!$1:$1</definedName>
    <definedName name="Print_Titles_0" localSheetId="2">'P. PREÇO'!$1:$2</definedName>
    <definedName name="Print_Titles_0_0" localSheetId="1">AUXILIAR!$1:$3</definedName>
    <definedName name="Print_Titles_0_0" localSheetId="2">'P. PREÇO'!$1:$2</definedName>
    <definedName name="Print_Titles_0_0_0" localSheetId="1">AUXILIAR!$1:$3</definedName>
    <definedName name="Print_Titles_0_0_0" localSheetId="2">'P. PREÇO'!$2:$2</definedName>
    <definedName name="RLM" localSheetId="1">AUXILIAR!$1:$3</definedName>
    <definedName name="RLM" localSheetId="2">'P. PREÇO'!$2:$2</definedName>
    <definedName name="TESTE" localSheetId="1">NA()</definedName>
    <definedName name="teste" localSheetId="4">NA()</definedName>
    <definedName name="teste" localSheetId="3">NA()</definedName>
    <definedName name="TESTE">NA()</definedName>
    <definedName name="_xlnm.Print_Titles" localSheetId="0">ÁREAS!#REF!</definedName>
    <definedName name="_xlnm.Print_Titles" localSheetId="1">AUXILIAR!$1:$3</definedName>
    <definedName name="_xlnm.Print_Titles" localSheetId="4">'C. DESEMBOLSO'!$A:$B,'C. DESEMBOLSO'!$1:$3</definedName>
    <definedName name="_xlnm.Print_Titles" localSheetId="3">'C. ENTREGA'!$1:$1</definedName>
    <definedName name="_xlnm.Print_Titles" localSheetId="2">'P. PREÇO'!$1:$2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2" i="5"/>
  <c r="R60"/>
  <c r="R58"/>
  <c r="R54"/>
  <c r="R52"/>
  <c r="B50"/>
  <c r="R48"/>
  <c r="B48"/>
  <c r="A48"/>
  <c r="R46"/>
  <c r="A46"/>
  <c r="R44"/>
  <c r="P44"/>
  <c r="N44"/>
  <c r="L44"/>
  <c r="H44"/>
  <c r="F44"/>
  <c r="E44"/>
  <c r="D44"/>
  <c r="K44"/>
  <c r="B34"/>
  <c r="R32"/>
  <c r="R30"/>
  <c r="R28"/>
  <c r="B26"/>
  <c r="A26"/>
  <c r="B24"/>
  <c r="A24"/>
  <c r="R20"/>
  <c r="B18"/>
  <c r="R16"/>
  <c r="R14"/>
  <c r="B10"/>
  <c r="A10"/>
  <c r="R8"/>
  <c r="B8"/>
  <c r="A8"/>
  <c r="R4"/>
  <c r="A4"/>
  <c r="R3"/>
  <c r="B31" i="4"/>
  <c r="A26"/>
  <c r="A25"/>
  <c r="B24"/>
  <c r="B16"/>
  <c r="B15"/>
  <c r="A15"/>
  <c r="B14"/>
  <c r="A14"/>
  <c r="B11"/>
  <c r="B7"/>
  <c r="A7"/>
  <c r="B6"/>
  <c r="A6"/>
  <c r="A4"/>
  <c r="A1"/>
  <c r="C34" i="3"/>
  <c r="B34"/>
  <c r="B60" i="5" s="1"/>
  <c r="C33" i="3"/>
  <c r="B33"/>
  <c r="B58" i="5" s="1"/>
  <c r="C32" i="3"/>
  <c r="B32"/>
  <c r="B56" i="5" s="1"/>
  <c r="B31" i="3"/>
  <c r="B54" i="5" s="1"/>
  <c r="F30" i="3"/>
  <c r="C52" i="5" s="1"/>
  <c r="D30" i="3"/>
  <c r="B30"/>
  <c r="B52" i="5" s="1"/>
  <c r="D29" i="3"/>
  <c r="C29"/>
  <c r="B29"/>
  <c r="B27" i="4" s="1"/>
  <c r="E28" i="3"/>
  <c r="C28"/>
  <c r="B28"/>
  <c r="B26" i="4" s="1"/>
  <c r="B27" i="3"/>
  <c r="B46" i="5" s="1"/>
  <c r="B26" i="3"/>
  <c r="B44" i="5" s="1"/>
  <c r="C25" i="3"/>
  <c r="B25"/>
  <c r="B23" i="4" s="1"/>
  <c r="C24" i="3"/>
  <c r="B24"/>
  <c r="B22" i="4" s="1"/>
  <c r="B23" i="3"/>
  <c r="B38" i="5" s="1"/>
  <c r="C22" i="3"/>
  <c r="B22"/>
  <c r="B36" i="5" s="1"/>
  <c r="C21" i="3"/>
  <c r="B21"/>
  <c r="B19" i="4" s="1"/>
  <c r="C20" i="3"/>
  <c r="B20"/>
  <c r="B32" i="5" s="1"/>
  <c r="B19" i="3"/>
  <c r="B30" i="5" s="1"/>
  <c r="C18" i="3"/>
  <c r="B18"/>
  <c r="B28" i="5" s="1"/>
  <c r="C17" i="3"/>
  <c r="C16"/>
  <c r="B15"/>
  <c r="B22" i="5" s="1"/>
  <c r="C14" i="3"/>
  <c r="B14"/>
  <c r="B12" i="4" s="1"/>
  <c r="E13" i="3"/>
  <c r="C13"/>
  <c r="B13"/>
  <c r="C12"/>
  <c r="B12"/>
  <c r="B10" i="4" s="1"/>
  <c r="C11" i="3"/>
  <c r="B11"/>
  <c r="B9" i="4" s="1"/>
  <c r="A11" i="3"/>
  <c r="A14" i="5" s="1"/>
  <c r="C10" i="3"/>
  <c r="B10"/>
  <c r="B8" i="4" s="1"/>
  <c r="A10" i="3"/>
  <c r="A8" i="4" s="1"/>
  <c r="C9" i="3"/>
  <c r="E8"/>
  <c r="C8"/>
  <c r="B7"/>
  <c r="B5" i="4" s="1"/>
  <c r="A7" i="3"/>
  <c r="A6" i="5" s="1"/>
  <c r="C6" i="3"/>
  <c r="B6"/>
  <c r="B4" i="5" s="1"/>
  <c r="G5" i="3"/>
  <c r="A3"/>
  <c r="B3" i="4" s="1"/>
  <c r="A2" i="3"/>
  <c r="F318" i="2"/>
  <c r="D317"/>
  <c r="D307" s="1"/>
  <c r="F315"/>
  <c r="F313"/>
  <c r="F312"/>
  <c r="F311"/>
  <c r="F314" s="1"/>
  <c r="D309"/>
  <c r="F308"/>
  <c r="F306"/>
  <c r="F305"/>
  <c r="F304"/>
  <c r="F307" s="1"/>
  <c r="F299"/>
  <c r="E290"/>
  <c r="E33" i="3" s="1"/>
  <c r="D290" i="2"/>
  <c r="D33" i="3" s="1"/>
  <c r="C290" i="2"/>
  <c r="F289"/>
  <c r="F288"/>
  <c r="F285"/>
  <c r="D281"/>
  <c r="D278" s="1"/>
  <c r="E278" s="1"/>
  <c r="E281" s="1"/>
  <c r="E32" i="3" s="1"/>
  <c r="F280" i="2"/>
  <c r="F279"/>
  <c r="F278"/>
  <c r="F277"/>
  <c r="E273"/>
  <c r="E31" i="3" s="1"/>
  <c r="D273" i="2"/>
  <c r="F273" s="1"/>
  <c r="C273"/>
  <c r="C31" i="3" s="1"/>
  <c r="F272" i="2"/>
  <c r="F271"/>
  <c r="F268"/>
  <c r="F264"/>
  <c r="E264"/>
  <c r="E30" i="3" s="1"/>
  <c r="D264" i="2"/>
  <c r="C264"/>
  <c r="C30" i="3" s="1"/>
  <c r="F263" i="2"/>
  <c r="F262"/>
  <c r="F261"/>
  <c r="E261"/>
  <c r="F260"/>
  <c r="F253"/>
  <c r="F254" s="1"/>
  <c r="F252"/>
  <c r="F251"/>
  <c r="E251" s="1"/>
  <c r="F250"/>
  <c r="E244"/>
  <c r="D244"/>
  <c r="D28" i="3" s="1"/>
  <c r="F28" s="1"/>
  <c r="C48" i="5" s="1"/>
  <c r="C244" i="2"/>
  <c r="F243"/>
  <c r="F242"/>
  <c r="F244" s="1"/>
  <c r="E242"/>
  <c r="F241"/>
  <c r="F240"/>
  <c r="F239"/>
  <c r="A238"/>
  <c r="F236"/>
  <c r="F245" s="1"/>
  <c r="D236"/>
  <c r="D27" i="3" s="1"/>
  <c r="C236" i="2"/>
  <c r="C27" i="3" s="1"/>
  <c r="F235" i="2"/>
  <c r="F234"/>
  <c r="E234"/>
  <c r="E236" s="1"/>
  <c r="E27" i="3" s="1"/>
  <c r="F232" i="2"/>
  <c r="F231"/>
  <c r="F233" s="1"/>
  <c r="A230"/>
  <c r="C226"/>
  <c r="F225"/>
  <c r="F224"/>
  <c r="F223"/>
  <c r="F222"/>
  <c r="F215"/>
  <c r="F214"/>
  <c r="E207"/>
  <c r="E23" i="3" s="1"/>
  <c r="D207" i="2"/>
  <c r="D23" i="3" s="1"/>
  <c r="C207" i="2"/>
  <c r="C23" i="3" s="1"/>
  <c r="F206" i="2"/>
  <c r="F205"/>
  <c r="F203"/>
  <c r="F202"/>
  <c r="F199"/>
  <c r="F192"/>
  <c r="F191"/>
  <c r="F188"/>
  <c r="F181"/>
  <c r="F180"/>
  <c r="F177"/>
  <c r="F170"/>
  <c r="F169"/>
  <c r="F166"/>
  <c r="E161"/>
  <c r="E19" i="3" s="1"/>
  <c r="D161" i="2"/>
  <c r="F161" s="1"/>
  <c r="C161"/>
  <c r="C19" i="3" s="1"/>
  <c r="F160" i="2"/>
  <c r="F159"/>
  <c r="F156"/>
  <c r="F151"/>
  <c r="F150"/>
  <c r="F147"/>
  <c r="D140"/>
  <c r="D137" s="1"/>
  <c r="D17" i="3" s="1"/>
  <c r="F139" i="2"/>
  <c r="F138"/>
  <c r="F135"/>
  <c r="D132"/>
  <c r="D129" s="1"/>
  <c r="D128" s="1"/>
  <c r="F128" s="1"/>
  <c r="F131"/>
  <c r="F130"/>
  <c r="F127"/>
  <c r="F121"/>
  <c r="F120"/>
  <c r="F117"/>
  <c r="E112"/>
  <c r="D112"/>
  <c r="D13" i="3" s="1"/>
  <c r="F13" s="1"/>
  <c r="F111" i="2"/>
  <c r="F110"/>
  <c r="D109"/>
  <c r="F109" s="1"/>
  <c r="D105"/>
  <c r="D12" i="3" s="1"/>
  <c r="F103" i="2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69"/>
  <c r="F68"/>
  <c r="F67"/>
  <c r="F66"/>
  <c r="F65"/>
  <c r="F64"/>
  <c r="F63"/>
  <c r="F62"/>
  <c r="F61"/>
  <c r="F60"/>
  <c r="F59"/>
  <c r="F104" s="1"/>
  <c r="D54"/>
  <c r="D11" i="3" s="1"/>
  <c r="F52" i="2"/>
  <c r="F51"/>
  <c r="F50"/>
  <c r="A46"/>
  <c r="E44"/>
  <c r="E10" i="3" s="1"/>
  <c r="F42" i="2"/>
  <c r="F43" s="1"/>
  <c r="F41"/>
  <c r="F40"/>
  <c r="F39"/>
  <c r="F38"/>
  <c r="F37"/>
  <c r="F36"/>
  <c r="F35"/>
  <c r="A32"/>
  <c r="E25"/>
  <c r="E9" i="3" s="1"/>
  <c r="F20" i="2"/>
  <c r="F21" s="1"/>
  <c r="F22" s="1"/>
  <c r="D20"/>
  <c r="D8" i="3" s="1"/>
  <c r="F8" s="1"/>
  <c r="C8" i="5" s="1"/>
  <c r="F19" i="2"/>
  <c r="A15"/>
  <c r="D13"/>
  <c r="D6" i="3" s="1"/>
  <c r="D12" i="2"/>
  <c r="D9" s="1"/>
  <c r="F9" s="1"/>
  <c r="F8"/>
  <c r="A6"/>
  <c r="A3"/>
  <c r="D265" i="1"/>
  <c r="D259"/>
  <c r="D256" s="1"/>
  <c r="B256"/>
  <c r="D255"/>
  <c r="D246" s="1"/>
  <c r="D249"/>
  <c r="B246"/>
  <c r="D243"/>
  <c r="D241"/>
  <c r="D232" s="1"/>
  <c r="D235"/>
  <c r="D228"/>
  <c r="B228"/>
  <c r="D227"/>
  <c r="D218" s="1"/>
  <c r="D245" i="2" s="1"/>
  <c r="D221" i="1"/>
  <c r="B218"/>
  <c r="A218"/>
  <c r="D217"/>
  <c r="D211"/>
  <c r="D208" s="1"/>
  <c r="A208"/>
  <c r="D205"/>
  <c r="D226" i="2" s="1"/>
  <c r="D204" i="1"/>
  <c r="D198"/>
  <c r="D195" s="1"/>
  <c r="D218" i="2" s="1"/>
  <c r="D180" i="1"/>
  <c r="D287" i="2" s="1"/>
  <c r="D286" s="1"/>
  <c r="F286" s="1"/>
  <c r="B180" i="1"/>
  <c r="D179"/>
  <c r="D173"/>
  <c r="D170" s="1"/>
  <c r="D195" i="2" s="1"/>
  <c r="D169" i="1"/>
  <c r="D163"/>
  <c r="D160" s="1"/>
  <c r="D183" i="2" s="1"/>
  <c r="B160" i="1"/>
  <c r="D159"/>
  <c r="D153"/>
  <c r="D150" s="1"/>
  <c r="D172" i="2" s="1"/>
  <c r="B150" i="1"/>
  <c r="D148"/>
  <c r="D142"/>
  <c r="D139" s="1"/>
  <c r="D158" i="2" s="1"/>
  <c r="D157" s="1"/>
  <c r="F157" s="1"/>
  <c r="D138" i="1"/>
  <c r="D132"/>
  <c r="D129" s="1"/>
  <c r="B129"/>
  <c r="B125"/>
  <c r="D123"/>
  <c r="D117"/>
  <c r="D114" s="1"/>
  <c r="B114"/>
  <c r="B110"/>
  <c r="B105"/>
  <c r="D102"/>
  <c r="D96"/>
  <c r="D89"/>
  <c r="B89"/>
  <c r="D87"/>
  <c r="B72"/>
  <c r="D69"/>
  <c r="D53" i="2" s="1"/>
  <c r="D49" s="1"/>
  <c r="F49" s="1"/>
  <c r="F53" s="1"/>
  <c r="E53" s="1"/>
  <c r="E54" s="1"/>
  <c r="D66" i="1"/>
  <c r="D44" i="2" s="1"/>
  <c r="A66" i="1"/>
  <c r="D61"/>
  <c r="D53" s="1"/>
  <c r="B53"/>
  <c r="A53"/>
  <c r="D50"/>
  <c r="B50"/>
  <c r="A50"/>
  <c r="D28"/>
  <c r="D21" s="1"/>
  <c r="D27"/>
  <c r="F129" i="2" l="1"/>
  <c r="E129" s="1"/>
  <c r="E132" s="1"/>
  <c r="E16" i="3" s="1"/>
  <c r="B28" i="4"/>
  <c r="B69" i="1"/>
  <c r="B6" i="5"/>
  <c r="B16"/>
  <c r="B170" i="1"/>
  <c r="B195"/>
  <c r="B4" i="4"/>
  <c r="B14" i="5"/>
  <c r="B40"/>
  <c r="B21" i="4"/>
  <c r="B208" i="1"/>
  <c r="F27" i="3"/>
  <c r="C46" i="5" s="1"/>
  <c r="D46" s="1"/>
  <c r="B20" i="4"/>
  <c r="B32"/>
  <c r="O8" i="5"/>
  <c r="G8"/>
  <c r="P8"/>
  <c r="H8"/>
  <c r="Q8"/>
  <c r="I8"/>
  <c r="J8"/>
  <c r="K8"/>
  <c r="L8"/>
  <c r="D8"/>
  <c r="M8"/>
  <c r="E8"/>
  <c r="N8"/>
  <c r="F8"/>
  <c r="M46"/>
  <c r="E46"/>
  <c r="K52"/>
  <c r="L52"/>
  <c r="D52"/>
  <c r="M52"/>
  <c r="E52"/>
  <c r="N52"/>
  <c r="F52"/>
  <c r="O52"/>
  <c r="G52"/>
  <c r="P52"/>
  <c r="H52"/>
  <c r="Q52"/>
  <c r="I52"/>
  <c r="J52"/>
  <c r="D190" i="2"/>
  <c r="D189" s="1"/>
  <c r="F189" s="1"/>
  <c r="F190" s="1"/>
  <c r="E190" s="1"/>
  <c r="E195" s="1"/>
  <c r="E22" i="3" s="1"/>
  <c r="D22"/>
  <c r="E11"/>
  <c r="F11" s="1"/>
  <c r="C14" i="5" s="1"/>
  <c r="F54" i="2"/>
  <c r="D241"/>
  <c r="E241" s="1"/>
  <c r="D233"/>
  <c r="E233" s="1"/>
  <c r="D19" i="1"/>
  <c r="D105"/>
  <c r="D107" s="1"/>
  <c r="D110"/>
  <c r="D112" s="1"/>
  <c r="D21" i="3"/>
  <c r="D179" i="2"/>
  <c r="D178" s="1"/>
  <c r="F178" s="1"/>
  <c r="F179" s="1"/>
  <c r="E179" s="1"/>
  <c r="E183" s="1"/>
  <c r="D24" i="3"/>
  <c r="D213" i="2"/>
  <c r="F12"/>
  <c r="E12" s="1"/>
  <c r="E13" s="1"/>
  <c r="F287"/>
  <c r="E287" s="1"/>
  <c r="D91" i="1"/>
  <c r="F158" i="2"/>
  <c r="E158" s="1"/>
  <c r="E307"/>
  <c r="E309" s="1"/>
  <c r="F309" s="1"/>
  <c r="D25" i="3"/>
  <c r="D223" i="2"/>
  <c r="E223" s="1"/>
  <c r="E226" s="1"/>
  <c r="E25" i="3" s="1"/>
  <c r="E254" i="2"/>
  <c r="E256"/>
  <c r="F44"/>
  <c r="D10" i="3"/>
  <c r="F10" s="1"/>
  <c r="D149" i="2"/>
  <c r="D148" s="1"/>
  <c r="F148" s="1"/>
  <c r="F149" s="1"/>
  <c r="E149" s="1"/>
  <c r="E152" s="1"/>
  <c r="E18" i="3" s="1"/>
  <c r="D152" i="2"/>
  <c r="D30"/>
  <c r="D298"/>
  <c r="D300"/>
  <c r="D29"/>
  <c r="C18" i="5"/>
  <c r="G13" i="3"/>
  <c r="R18" i="5" s="1"/>
  <c r="O48"/>
  <c r="G48"/>
  <c r="P48"/>
  <c r="H48"/>
  <c r="Q48"/>
  <c r="I48"/>
  <c r="J48"/>
  <c r="K48"/>
  <c r="L48"/>
  <c r="D48"/>
  <c r="M48"/>
  <c r="E48"/>
  <c r="N48"/>
  <c r="F48"/>
  <c r="F172" i="2"/>
  <c r="D20" i="3"/>
  <c r="F20" s="1"/>
  <c r="C32" i="5" s="1"/>
  <c r="D168" i="2"/>
  <c r="D167" s="1"/>
  <c r="F167" s="1"/>
  <c r="F168" s="1"/>
  <c r="E168" s="1"/>
  <c r="E172" s="1"/>
  <c r="E20" i="3" s="1"/>
  <c r="D320" i="2"/>
  <c r="D321"/>
  <c r="F23" i="3"/>
  <c r="D136" i="2"/>
  <c r="F136" s="1"/>
  <c r="F137" s="1"/>
  <c r="E137" s="1"/>
  <c r="E140" s="1"/>
  <c r="B91" i="1"/>
  <c r="B243"/>
  <c r="F112" i="2"/>
  <c r="F132"/>
  <c r="F207"/>
  <c r="F281"/>
  <c r="A12" i="3"/>
  <c r="D19"/>
  <c r="F19" s="1"/>
  <c r="C30" i="5" s="1"/>
  <c r="D31" i="3"/>
  <c r="F31" s="1"/>
  <c r="C54" i="5" s="1"/>
  <c r="B18" i="4"/>
  <c r="B30"/>
  <c r="B12" i="5"/>
  <c r="B20"/>
  <c r="J44"/>
  <c r="A69" i="1"/>
  <c r="B139"/>
  <c r="D314" i="2"/>
  <c r="D316" s="1"/>
  <c r="A12" i="5"/>
  <c r="I44"/>
  <c r="Q44"/>
  <c r="D201" i="2"/>
  <c r="D200" s="1"/>
  <c r="F200" s="1"/>
  <c r="F201" s="1"/>
  <c r="E201" s="1"/>
  <c r="D270"/>
  <c r="D269" s="1"/>
  <c r="F269" s="1"/>
  <c r="F270" s="1"/>
  <c r="E270" s="1"/>
  <c r="D32" i="3"/>
  <c r="F32" s="1"/>
  <c r="B13" i="4"/>
  <c r="B17"/>
  <c r="B42" i="5"/>
  <c r="D16" i="3"/>
  <c r="F16" s="1"/>
  <c r="B25" i="4"/>
  <c r="B29"/>
  <c r="B66" i="1"/>
  <c r="F290" i="2"/>
  <c r="F33" i="3" s="1"/>
  <c r="C58" i="5" s="1"/>
  <c r="A5" i="4"/>
  <c r="A9"/>
  <c r="G44" i="5"/>
  <c r="O44"/>
  <c r="B205" i="1"/>
  <c r="B232"/>
  <c r="D104" i="2"/>
  <c r="E104" s="1"/>
  <c r="E105" s="1"/>
  <c r="M44" i="5"/>
  <c r="N46" l="1"/>
  <c r="F46"/>
  <c r="I46"/>
  <c r="O46"/>
  <c r="J46"/>
  <c r="G46"/>
  <c r="K46"/>
  <c r="P46"/>
  <c r="L46"/>
  <c r="Q46"/>
  <c r="F22" i="3"/>
  <c r="H46" i="5"/>
  <c r="Q14"/>
  <c r="I14"/>
  <c r="J14"/>
  <c r="K14"/>
  <c r="L14"/>
  <c r="D14"/>
  <c r="M14"/>
  <c r="E14"/>
  <c r="N14"/>
  <c r="F14"/>
  <c r="O14"/>
  <c r="G14"/>
  <c r="P14"/>
  <c r="H14"/>
  <c r="E12" i="3"/>
  <c r="F12" s="1"/>
  <c r="C16" i="5" s="1"/>
  <c r="F105" i="2"/>
  <c r="E21" i="3"/>
  <c r="F21" s="1"/>
  <c r="F183" i="2"/>
  <c r="D34" i="3"/>
  <c r="D18"/>
  <c r="F18" s="1"/>
  <c r="C28" i="5" s="1"/>
  <c r="F152" i="2"/>
  <c r="D211"/>
  <c r="F211" s="1"/>
  <c r="C38" i="5"/>
  <c r="G23" i="3"/>
  <c r="R38" i="5" s="1"/>
  <c r="D25" i="2"/>
  <c r="F25" s="1"/>
  <c r="F26" s="1"/>
  <c r="F27" s="1"/>
  <c r="F29" s="1"/>
  <c r="F30" s="1"/>
  <c r="D9" i="3"/>
  <c r="F9" s="1"/>
  <c r="F25"/>
  <c r="F226" i="2"/>
  <c r="F195"/>
  <c r="Q30" i="5"/>
  <c r="I30"/>
  <c r="J30"/>
  <c r="K30"/>
  <c r="L30"/>
  <c r="D30"/>
  <c r="M30"/>
  <c r="E30"/>
  <c r="N30"/>
  <c r="F30"/>
  <c r="O30"/>
  <c r="G30"/>
  <c r="P30"/>
  <c r="H30"/>
  <c r="C36"/>
  <c r="G22" i="3"/>
  <c r="R36" i="5" s="1"/>
  <c r="M58"/>
  <c r="E58"/>
  <c r="N58"/>
  <c r="F58"/>
  <c r="O58"/>
  <c r="G58"/>
  <c r="P58"/>
  <c r="H58"/>
  <c r="Q58"/>
  <c r="I58"/>
  <c r="J58"/>
  <c r="K58"/>
  <c r="L58"/>
  <c r="D58"/>
  <c r="G32" i="3"/>
  <c r="R56" i="5" s="1"/>
  <c r="C56"/>
  <c r="A72" i="1"/>
  <c r="A16" i="5"/>
  <c r="A13" i="3"/>
  <c r="A10" i="4"/>
  <c r="A56" i="2"/>
  <c r="F140"/>
  <c r="E17" i="3"/>
  <c r="F17" s="1"/>
  <c r="D297" i="2"/>
  <c r="F297" s="1"/>
  <c r="D296"/>
  <c r="F296" s="1"/>
  <c r="F142"/>
  <c r="Q54" i="5"/>
  <c r="I54"/>
  <c r="J54"/>
  <c r="K54"/>
  <c r="L54"/>
  <c r="D54"/>
  <c r="M54"/>
  <c r="E54"/>
  <c r="N54"/>
  <c r="F54"/>
  <c r="O54"/>
  <c r="G54"/>
  <c r="P54"/>
  <c r="H54"/>
  <c r="E29" i="3"/>
  <c r="F29" s="1"/>
  <c r="F256" i="2"/>
  <c r="D119"/>
  <c r="D118" s="1"/>
  <c r="F118" s="1"/>
  <c r="F119" s="1"/>
  <c r="E119" s="1"/>
  <c r="E122" s="1"/>
  <c r="E14" i="3" s="1"/>
  <c r="D122" i="2"/>
  <c r="O32" i="5"/>
  <c r="G32"/>
  <c r="P32"/>
  <c r="H32"/>
  <c r="Q32"/>
  <c r="I32"/>
  <c r="J32"/>
  <c r="K32"/>
  <c r="L32"/>
  <c r="D32"/>
  <c r="M32"/>
  <c r="E32"/>
  <c r="N32"/>
  <c r="F32"/>
  <c r="M18"/>
  <c r="E18"/>
  <c r="N18"/>
  <c r="F18"/>
  <c r="O18"/>
  <c r="G18"/>
  <c r="P18"/>
  <c r="H18"/>
  <c r="Q18"/>
  <c r="I18"/>
  <c r="J18"/>
  <c r="K18"/>
  <c r="L18"/>
  <c r="D18"/>
  <c r="G16" i="3"/>
  <c r="R24" i="5" s="1"/>
  <c r="C24"/>
  <c r="C12"/>
  <c r="G10" i="3"/>
  <c r="R12" i="5" s="1"/>
  <c r="F13" i="2"/>
  <c r="E6" i="3"/>
  <c r="F6" s="1"/>
  <c r="E314" i="2"/>
  <c r="E316" s="1"/>
  <c r="F316" s="1"/>
  <c r="F317" s="1"/>
  <c r="E317" s="1"/>
  <c r="F298" l="1"/>
  <c r="E298" s="1"/>
  <c r="E300" s="1"/>
  <c r="F300" s="1"/>
  <c r="F320" s="1"/>
  <c r="E320" s="1"/>
  <c r="E321" s="1"/>
  <c r="F321" s="1"/>
  <c r="K24" i="5"/>
  <c r="J24"/>
  <c r="I24"/>
  <c r="Q24"/>
  <c r="H24"/>
  <c r="P24"/>
  <c r="O24"/>
  <c r="F24"/>
  <c r="N24"/>
  <c r="E24"/>
  <c r="M24"/>
  <c r="L24"/>
  <c r="G24"/>
  <c r="G29" i="3"/>
  <c r="R50" i="5" s="1"/>
  <c r="C50"/>
  <c r="C34"/>
  <c r="G21" i="3"/>
  <c r="R34" i="5" s="1"/>
  <c r="C4"/>
  <c r="G17" i="3"/>
  <c r="R26" i="5" s="1"/>
  <c r="C26"/>
  <c r="K36"/>
  <c r="L36"/>
  <c r="D36"/>
  <c r="M36"/>
  <c r="E36"/>
  <c r="N36"/>
  <c r="F36"/>
  <c r="O36"/>
  <c r="G36"/>
  <c r="P36"/>
  <c r="H36"/>
  <c r="Q36"/>
  <c r="I36"/>
  <c r="J36"/>
  <c r="Q38"/>
  <c r="I38"/>
  <c r="J38"/>
  <c r="K38"/>
  <c r="L38"/>
  <c r="D38"/>
  <c r="M38"/>
  <c r="E38"/>
  <c r="N38"/>
  <c r="F38"/>
  <c r="O38"/>
  <c r="G38"/>
  <c r="P38"/>
  <c r="H38"/>
  <c r="O56"/>
  <c r="G56"/>
  <c r="P56"/>
  <c r="H56"/>
  <c r="Q56"/>
  <c r="I56"/>
  <c r="J56"/>
  <c r="K56"/>
  <c r="L56"/>
  <c r="D56"/>
  <c r="M56"/>
  <c r="E56"/>
  <c r="N56"/>
  <c r="F56"/>
  <c r="G9" i="3"/>
  <c r="C10" i="5"/>
  <c r="D24"/>
  <c r="A11" i="4"/>
  <c r="A107" i="2"/>
  <c r="A18" i="5"/>
  <c r="A14" i="3"/>
  <c r="A89" i="1"/>
  <c r="K28" i="5"/>
  <c r="L28"/>
  <c r="D28"/>
  <c r="M28"/>
  <c r="E28"/>
  <c r="N28"/>
  <c r="F28"/>
  <c r="O28"/>
  <c r="G28"/>
  <c r="P28"/>
  <c r="H28"/>
  <c r="Q28"/>
  <c r="I28"/>
  <c r="J28"/>
  <c r="K12"/>
  <c r="L12"/>
  <c r="D12"/>
  <c r="M12"/>
  <c r="E12"/>
  <c r="N12"/>
  <c r="F12"/>
  <c r="O12"/>
  <c r="G12"/>
  <c r="P12"/>
  <c r="H12"/>
  <c r="Q12"/>
  <c r="I12"/>
  <c r="J12"/>
  <c r="F122" i="2"/>
  <c r="D14" i="3"/>
  <c r="F14" s="1"/>
  <c r="C20" i="5" s="1"/>
  <c r="O16"/>
  <c r="G16"/>
  <c r="P16"/>
  <c r="H16"/>
  <c r="Q16"/>
  <c r="I16"/>
  <c r="J16"/>
  <c r="K16"/>
  <c r="L16"/>
  <c r="D16"/>
  <c r="M16"/>
  <c r="E16"/>
  <c r="N16"/>
  <c r="F16"/>
  <c r="G25" i="3"/>
  <c r="R42" i="5" s="1"/>
  <c r="C42"/>
  <c r="F213" i="2"/>
  <c r="E213" s="1"/>
  <c r="E218" s="1"/>
  <c r="D212"/>
  <c r="F212" s="1"/>
  <c r="E34" i="3" l="1"/>
  <c r="F34" s="1"/>
  <c r="C60" i="5" s="1"/>
  <c r="L60" s="1"/>
  <c r="E24" i="3"/>
  <c r="F24" s="1"/>
  <c r="F218" i="2"/>
  <c r="A114"/>
  <c r="A12" i="4"/>
  <c r="A15" i="3"/>
  <c r="A20" i="5"/>
  <c r="A91" i="1"/>
  <c r="M26" i="5"/>
  <c r="E26"/>
  <c r="N26"/>
  <c r="F26"/>
  <c r="O26"/>
  <c r="G26"/>
  <c r="P26"/>
  <c r="H26"/>
  <c r="Q26"/>
  <c r="I26"/>
  <c r="J26"/>
  <c r="K26"/>
  <c r="L26"/>
  <c r="D26"/>
  <c r="M50"/>
  <c r="E50"/>
  <c r="N50"/>
  <c r="F50"/>
  <c r="O50"/>
  <c r="G50"/>
  <c r="P50"/>
  <c r="H50"/>
  <c r="Q50"/>
  <c r="I50"/>
  <c r="J50"/>
  <c r="K50"/>
  <c r="L50"/>
  <c r="D50"/>
  <c r="K60"/>
  <c r="D60"/>
  <c r="M60"/>
  <c r="E60"/>
  <c r="F60"/>
  <c r="O60"/>
  <c r="G60"/>
  <c r="P60"/>
  <c r="H60"/>
  <c r="Q60"/>
  <c r="I60"/>
  <c r="M34"/>
  <c r="E34"/>
  <c r="N34"/>
  <c r="F34"/>
  <c r="O34"/>
  <c r="G34"/>
  <c r="P34"/>
  <c r="H34"/>
  <c r="Q34"/>
  <c r="I34"/>
  <c r="J34"/>
  <c r="K34"/>
  <c r="L34"/>
  <c r="D34"/>
  <c r="R10"/>
  <c r="M10"/>
  <c r="E10"/>
  <c r="N10"/>
  <c r="F10"/>
  <c r="O10"/>
  <c r="G10"/>
  <c r="P10"/>
  <c r="H10"/>
  <c r="Q10"/>
  <c r="I10"/>
  <c r="J10"/>
  <c r="K10"/>
  <c r="L10"/>
  <c r="D10"/>
  <c r="K4"/>
  <c r="L4"/>
  <c r="D4"/>
  <c r="M4"/>
  <c r="E4"/>
  <c r="N4"/>
  <c r="F4"/>
  <c r="O4"/>
  <c r="G4"/>
  <c r="P4"/>
  <c r="H4"/>
  <c r="Q4"/>
  <c r="I4"/>
  <c r="J4"/>
  <c r="M42"/>
  <c r="E42"/>
  <c r="N42"/>
  <c r="F42"/>
  <c r="O42"/>
  <c r="G42"/>
  <c r="P42"/>
  <c r="H42"/>
  <c r="Q42"/>
  <c r="I42"/>
  <c r="J42"/>
  <c r="K42"/>
  <c r="L42"/>
  <c r="D42"/>
  <c r="K20"/>
  <c r="L20"/>
  <c r="D20"/>
  <c r="M20"/>
  <c r="E20"/>
  <c r="N20"/>
  <c r="F20"/>
  <c r="O20"/>
  <c r="G20"/>
  <c r="H20"/>
  <c r="P20"/>
  <c r="Q20"/>
  <c r="I20"/>
  <c r="J20"/>
  <c r="F35" i="3" l="1"/>
  <c r="J60" i="5"/>
  <c r="N60"/>
  <c r="G24" i="3"/>
  <c r="C40" i="5"/>
  <c r="A22"/>
  <c r="A13" i="4"/>
  <c r="A124" i="2"/>
  <c r="A18" i="3"/>
  <c r="A114" i="1"/>
  <c r="R40" i="5" l="1"/>
  <c r="R63" s="1"/>
  <c r="G35" i="3"/>
  <c r="D36" s="1"/>
  <c r="O40" i="5"/>
  <c r="O62" s="1"/>
  <c r="O64" s="1"/>
  <c r="G40"/>
  <c r="G62" s="1"/>
  <c r="G64" s="1"/>
  <c r="P40"/>
  <c r="P62" s="1"/>
  <c r="P64" s="1"/>
  <c r="H40"/>
  <c r="H62" s="1"/>
  <c r="H64" s="1"/>
  <c r="Q40"/>
  <c r="Q62" s="1"/>
  <c r="Q64" s="1"/>
  <c r="I40"/>
  <c r="I62" s="1"/>
  <c r="I64" s="1"/>
  <c r="J40"/>
  <c r="J62" s="1"/>
  <c r="J64" s="1"/>
  <c r="K40"/>
  <c r="K62" s="1"/>
  <c r="K64" s="1"/>
  <c r="L40"/>
  <c r="L62" s="1"/>
  <c r="L64" s="1"/>
  <c r="D40"/>
  <c r="D62" s="1"/>
  <c r="M40"/>
  <c r="M62" s="1"/>
  <c r="M64" s="1"/>
  <c r="E40"/>
  <c r="E62" s="1"/>
  <c r="E64" s="1"/>
  <c r="N40"/>
  <c r="N62" s="1"/>
  <c r="N64" s="1"/>
  <c r="F40"/>
  <c r="F62" s="1"/>
  <c r="F64" s="1"/>
  <c r="C62"/>
  <c r="A129" i="1"/>
  <c r="A16" i="4"/>
  <c r="A19" i="3"/>
  <c r="A144" i="2"/>
  <c r="A28" i="5"/>
  <c r="R62" l="1"/>
  <c r="A30"/>
  <c r="A154" i="2"/>
  <c r="A20" i="3"/>
  <c r="A17" i="4"/>
  <c r="A139" i="1"/>
  <c r="C63" i="5"/>
  <c r="C64" s="1"/>
  <c r="D64"/>
  <c r="R64"/>
  <c r="A21" i="3" l="1"/>
  <c r="A32" i="5"/>
  <c r="A150" i="1"/>
  <c r="A163" i="2"/>
  <c r="A18" i="4"/>
  <c r="A19" l="1"/>
  <c r="A174" i="2"/>
  <c r="A34" i="5"/>
  <c r="A22" i="3"/>
  <c r="A160" i="1"/>
  <c r="A20" i="4" l="1"/>
  <c r="A170" i="1"/>
  <c r="A185" i="2"/>
  <c r="A36" i="5"/>
  <c r="A23" i="3"/>
  <c r="A38" i="5" l="1"/>
  <c r="A197" i="2"/>
  <c r="A180" i="1"/>
  <c r="A21" i="4"/>
  <c r="A24" i="3"/>
  <c r="A209" i="2" l="1"/>
  <c r="A40" i="5"/>
  <c r="A25" i="3"/>
  <c r="A195" i="1"/>
  <c r="A22" i="4"/>
  <c r="A23" l="1"/>
  <c r="A26" i="3"/>
  <c r="A42" i="5"/>
  <c r="A220" i="2"/>
  <c r="A205" i="1"/>
  <c r="A228" i="2" l="1"/>
  <c r="A24" i="4"/>
  <c r="A44" i="5"/>
  <c r="A29" i="3"/>
  <c r="A27" i="4" l="1"/>
  <c r="A50" i="5"/>
  <c r="A247" i="2"/>
  <c r="A30" i="3"/>
  <c r="A228" i="1"/>
  <c r="A28" i="4" l="1"/>
  <c r="A31" i="3"/>
  <c r="A52" i="5"/>
  <c r="A258" i="2"/>
  <c r="A54" i="5" l="1"/>
  <c r="A232" i="1"/>
  <c r="A266" i="2"/>
  <c r="A32" i="3"/>
  <c r="A29" i="4"/>
  <c r="A33" i="3" l="1"/>
  <c r="A56" i="5"/>
  <c r="A30" i="4"/>
  <c r="A275" i="2"/>
  <c r="A243" i="1"/>
  <c r="A31" i="4" l="1"/>
  <c r="A283" i="2"/>
  <c r="A58" i="5"/>
  <c r="A246" i="1"/>
  <c r="A34" i="3"/>
  <c r="A32" i="4" l="1"/>
  <c r="A292" i="2"/>
  <c r="A60" i="5"/>
  <c r="A256" i="1"/>
</calcChain>
</file>

<file path=xl/sharedStrings.xml><?xml version="1.0" encoding="utf-8"?>
<sst xmlns="http://schemas.openxmlformats.org/spreadsheetml/2006/main" count="993" uniqueCount="257">
  <si>
    <t>ELABORAÇÃO DOS PROJETOS EXECUTIVOS DE ARQUITETURA E COMPLEMENTARES DE ENGENHARIA E DE INFRAESTRUTURA DA OBRA DE REFORMA E AMPLIAÇÃO DA CENTRAL DE FLAGRANTES, EM ARACAJU/SE.</t>
  </si>
  <si>
    <t>CRITÉRIOS</t>
  </si>
  <si>
    <t>UND</t>
  </si>
  <si>
    <t>VALOR</t>
  </si>
  <si>
    <t>COORDENAÇÃO</t>
  </si>
  <si>
    <t>%</t>
  </si>
  <si>
    <t>APROVAÇÕES</t>
  </si>
  <si>
    <t>CRITÉRIO ADOTADO</t>
  </si>
  <si>
    <t>CRITÉRIO PREÇOS UNITÁRIOS PARA PROJETO DE ARQUITETURA EXECUTIVO</t>
  </si>
  <si>
    <t>OBRA DE REFORMA E AMPLIAÇÃO DA CENTRAL DE FLAGRANTES, EM ARACAJU/SE</t>
  </si>
  <si>
    <t>ITEM</t>
  </si>
  <si>
    <t>DESCRIÇÃO FLAGRANTES</t>
  </si>
  <si>
    <t>UN</t>
  </si>
  <si>
    <t>ÁREA (M²)</t>
  </si>
  <si>
    <t>ÁREA TOTAL DO TERRENO</t>
  </si>
  <si>
    <t>m²</t>
  </si>
  <si>
    <t>ÁREA TOTAL CONSTRUÍDA EXISTENTE</t>
  </si>
  <si>
    <t>ÁREA TOTAL DE REFORMA</t>
  </si>
  <si>
    <t>ÁREA TOTAL DE AMPLIAÇÃO</t>
  </si>
  <si>
    <t>ÁREA TOTAL CONSTRUÍDA</t>
  </si>
  <si>
    <t>ÁREA DE REFORMA E AMPLIAÇÃO (para engenharia)</t>
  </si>
  <si>
    <t>ÁREA DE URBANIZAÇÃO</t>
  </si>
  <si>
    <t>REFORMA</t>
  </si>
  <si>
    <t>Áreas Individuais</t>
  </si>
  <si>
    <t>AMPLIAÇÃO</t>
  </si>
  <si>
    <t>ALOJAMENTO DELEGADOS</t>
  </si>
  <si>
    <t>XADREZ</t>
  </si>
  <si>
    <t>ALOJAMENTO MASCULINO E FEMININO</t>
  </si>
  <si>
    <t>Total</t>
  </si>
  <si>
    <t>ÁREAS INDIVIDUAIS (para cálculo de projetos complementares)</t>
  </si>
  <si>
    <t>Arquivo</t>
  </si>
  <si>
    <t>Sala de ROP</t>
  </si>
  <si>
    <t>Hall/Recepção</t>
  </si>
  <si>
    <t>Sala Reservada</t>
  </si>
  <si>
    <t>Identificação Criminal</t>
  </si>
  <si>
    <t>Copa</t>
  </si>
  <si>
    <t>Recepção Coordenação</t>
  </si>
  <si>
    <t>Distribuição</t>
  </si>
  <si>
    <t>Cartório Coordenação</t>
  </si>
  <si>
    <t>Custódia de Procedimentos</t>
  </si>
  <si>
    <t>Gabinete Coordenação</t>
  </si>
  <si>
    <t>W.C. Feminino</t>
  </si>
  <si>
    <t>W.C. Masculino</t>
  </si>
  <si>
    <t>W.C. PNE</t>
  </si>
  <si>
    <t>Cartório 01</t>
  </si>
  <si>
    <t>Cartório 02</t>
  </si>
  <si>
    <t>Recepção Triagem</t>
  </si>
  <si>
    <t>Sala OAB</t>
  </si>
  <si>
    <t>Gabinete Delegado 01</t>
  </si>
  <si>
    <t>Sala de B.O.</t>
  </si>
  <si>
    <t>Gabinete Delegado 02</t>
  </si>
  <si>
    <t>ÁREA DA CONSTRUÇÃO EXISTENTE</t>
  </si>
  <si>
    <t xml:space="preserve">ALOJAMENTO DELEGADOS </t>
  </si>
  <si>
    <t xml:space="preserve">XADREZ </t>
  </si>
  <si>
    <t xml:space="preserve">ALOJAMENTO MASCULINO E FEMININO  </t>
  </si>
  <si>
    <t>MAQUETE ELETRÔNICA</t>
  </si>
  <si>
    <t>REFORMA E AMPLIAÇÃO</t>
  </si>
  <si>
    <t>um</t>
  </si>
  <si>
    <t>Pavimentação e passeio</t>
  </si>
  <si>
    <t>-</t>
  </si>
  <si>
    <t>Terreno</t>
  </si>
  <si>
    <t xml:space="preserve">Distância </t>
  </si>
  <si>
    <t>km</t>
  </si>
  <si>
    <t>Sondagem a percussão</t>
  </si>
  <si>
    <t>Quantidade de furos em terra firme</t>
  </si>
  <si>
    <t xml:space="preserve">un </t>
  </si>
  <si>
    <t>Profundidade</t>
  </si>
  <si>
    <t xml:space="preserve">m </t>
  </si>
  <si>
    <t>Sondagem a trado</t>
  </si>
  <si>
    <t>Quantidade de furos</t>
  </si>
  <si>
    <t>Ensaios por sondagem</t>
  </si>
  <si>
    <t>Total de ensaios</t>
  </si>
  <si>
    <t>Estudo de jazidas</t>
  </si>
  <si>
    <t>Área de Urbanização</t>
  </si>
  <si>
    <t>Fundação – AMPLIAÇÃO</t>
  </si>
  <si>
    <t>Alojamento dos Delegados</t>
  </si>
  <si>
    <t>Laje</t>
  </si>
  <si>
    <t>Fundação – REFORMA</t>
  </si>
  <si>
    <t>ÁREA EXTERNA</t>
  </si>
  <si>
    <t>Área urbanizada</t>
  </si>
  <si>
    <t xml:space="preserve"> </t>
  </si>
  <si>
    <t>URBANIZAÇÃO</t>
  </si>
  <si>
    <t>QUADRO AUXILIAR</t>
  </si>
  <si>
    <t>PROJETO DE ARQUITETURA</t>
  </si>
  <si>
    <t>LEVANTAMENTO CADASTRAL</t>
  </si>
  <si>
    <t>QTD</t>
  </si>
  <si>
    <t xml:space="preserve">PREÇO </t>
  </si>
  <si>
    <t>UNITÁRIO</t>
  </si>
  <si>
    <t>UNIT. CRIT.</t>
  </si>
  <si>
    <t>Áreas de até 200,00 m²</t>
  </si>
  <si>
    <t>Áreas de 201 m² a 500 m²</t>
  </si>
  <si>
    <t>Áreas de 501 m² a 1000 m²</t>
  </si>
  <si>
    <t>Áreas acima de 1000,00 m²</t>
  </si>
  <si>
    <t>Valor adotado</t>
  </si>
  <si>
    <t>PROJETO DE ARQUITETURA BÁSICO E EXECUTIVO</t>
  </si>
  <si>
    <t>TOTAL</t>
  </si>
  <si>
    <t>PROJETO BÁSICO E EXECUTIVO</t>
  </si>
  <si>
    <t>OBRAS NOVAS</t>
  </si>
  <si>
    <t>Escolas, creches, quartéis, delegacias, cadeias públicas, postos policiais, terminais turísticos, restaurantes, lanchonetes, quiosques bares, lojas, boates, sanitários públicos, quiosques e correlatos.</t>
  </si>
  <si>
    <t>2.1</t>
  </si>
  <si>
    <t>Maquete Eletrônica (R$ 1.160,00 a 2.167,00)</t>
  </si>
  <si>
    <t>un</t>
  </si>
  <si>
    <t>REFORMA COM DEMOLIÇÕES E NOVAS EXECUÇÕES</t>
  </si>
  <si>
    <t>2.2</t>
  </si>
  <si>
    <t>Acima de 50,00 m² – 80% de tabela de obras novas correspondentes.</t>
  </si>
  <si>
    <t>Valor Total</t>
  </si>
  <si>
    <t>Valor Final Adotado</t>
  </si>
  <si>
    <t>PROJETO DE URBANIZAÇÃO</t>
  </si>
  <si>
    <t xml:space="preserve">Praças, quadras, parques aquáticos, calçadões, cemitérios, áreas livres para recreação, feiras e exposições.  </t>
  </si>
  <si>
    <t>0 a 2.000 m2</t>
  </si>
  <si>
    <t>2.000,01 a 5.000 m2</t>
  </si>
  <si>
    <t>5.000,01 a 10.000 m2</t>
  </si>
  <si>
    <t>10.000,01 a 20.000 m2</t>
  </si>
  <si>
    <t>20.000,01 a 30.000 m2</t>
  </si>
  <si>
    <t>30.000,01 a 40.000 m2</t>
  </si>
  <si>
    <t>acima de 40.000 m2</t>
  </si>
  <si>
    <t xml:space="preserve">Total </t>
  </si>
  <si>
    <t>PROJETO DE ENGENHARIA</t>
  </si>
  <si>
    <t>TOPOGRAFIA</t>
  </si>
  <si>
    <t>Levantamento Topográfico planialtimétrico semi-cadastral de áreas:</t>
  </si>
  <si>
    <t>Áreas até 1ha</t>
  </si>
  <si>
    <t>Áreas de 1ha a 5ha</t>
  </si>
  <si>
    <t>Equipe topográfica de campo completa e escritório</t>
  </si>
  <si>
    <t>diária</t>
  </si>
  <si>
    <t>Valor Final Adotado Adotado</t>
  </si>
  <si>
    <t>PROJETO DE ESTUDOS GEOTÉCNICOS</t>
  </si>
  <si>
    <t>Sondagem a Percussão de simples reconhecimento de sub-solo</t>
  </si>
  <si>
    <t>Mobilização e Desmobilização de Pessoas e Equipamentos (Área concentrada)</t>
  </si>
  <si>
    <t>Km</t>
  </si>
  <si>
    <t>Em Aracaju</t>
  </si>
  <si>
    <t>Até 30 km de Aracaju</t>
  </si>
  <si>
    <t>de 31 a 60 km de Aracaju</t>
  </si>
  <si>
    <t>de 61 a 100 km de Aracaju</t>
  </si>
  <si>
    <t>Maior que 100 km de Aracaju</t>
  </si>
  <si>
    <t>Deslocamento entre furos, em mesma área</t>
  </si>
  <si>
    <t xml:space="preserve">de 30 até 100m </t>
  </si>
  <si>
    <t xml:space="preserve">de 101 até 500m </t>
  </si>
  <si>
    <t>de 501 até 2000m</t>
  </si>
  <si>
    <t>Por metro linear de sondagem</t>
  </si>
  <si>
    <t>m</t>
  </si>
  <si>
    <t xml:space="preserve">Sondagem a Trado e/ou poço de vista </t>
  </si>
  <si>
    <t>Mobilização de pessoal e equipamento</t>
  </si>
  <si>
    <t>Poço de vista</t>
  </si>
  <si>
    <t>Trado</t>
  </si>
  <si>
    <t>Por cada determinação da taxa de percolação</t>
  </si>
  <si>
    <t>Ensaios de Laboratório</t>
  </si>
  <si>
    <t>Ensaios de solo</t>
  </si>
  <si>
    <t>Granulometria por peneiramento</t>
  </si>
  <si>
    <t>Granulometria combinada (peneiramento + sedimentação)</t>
  </si>
  <si>
    <t>Limite de liquidez</t>
  </si>
  <si>
    <t>Limite de plasticidade</t>
  </si>
  <si>
    <t>Compactação proctor normal/intermédiario</t>
  </si>
  <si>
    <t>Indicie de suporte califórnia (ISC/CBR)</t>
  </si>
  <si>
    <t>Equivalente de areia</t>
  </si>
  <si>
    <t>Estudo de Jazidas</t>
  </si>
  <si>
    <t>Sondagem a Trado</t>
  </si>
  <si>
    <t>Emissão de relatório técnico de caracterização de jazida</t>
  </si>
  <si>
    <t>PROJETO DE SINALIZAÇÃO VERTICAL E HORIZONTAL</t>
  </si>
  <si>
    <t>Sinalização</t>
  </si>
  <si>
    <t>Critério Adotado</t>
  </si>
  <si>
    <t>PROJETO ESTRUTURAL, INCLUINDO FUNDAÇÕES</t>
  </si>
  <si>
    <t>Concreto Armado</t>
  </si>
  <si>
    <t>Até 500 m²</t>
  </si>
  <si>
    <t>Acima de 500 m²</t>
  </si>
  <si>
    <t>Obs.: Considerando Fundações: Área = área construída + área de cobertura</t>
  </si>
  <si>
    <t>PROJETO ELÉTRICO E ILUMINAÇÃO EXTERNA</t>
  </si>
  <si>
    <t>8.1</t>
  </si>
  <si>
    <t>Edificações Especiais (com gerador e subestação)</t>
  </si>
  <si>
    <t>8.2</t>
  </si>
  <si>
    <t>Iluminação de áreas externas (praças, calçadões, orlas, complexo com várias edificações etc)</t>
  </si>
  <si>
    <t>Até 100.000 m²</t>
  </si>
  <si>
    <t>Acima de 100.000 m²</t>
  </si>
  <si>
    <t xml:space="preserve">PROJETO CABEAMENTO ESTRUTURADO </t>
  </si>
  <si>
    <t>Voz, dados e antena coletiva</t>
  </si>
  <si>
    <t>PROJETO CFTV</t>
  </si>
  <si>
    <t xml:space="preserve">PROJETO CLIMATIZAÇÃO </t>
  </si>
  <si>
    <t>Simples</t>
  </si>
  <si>
    <t>PROJETO HIDRÁULICO</t>
  </si>
  <si>
    <t>Água Fria</t>
  </si>
  <si>
    <t>PROJETO ESGOTOS SANITÁRIOS</t>
  </si>
  <si>
    <t>COM TRATAMENTO SIMPLES (fossa e filtro, sumidouro ou DAFA)</t>
  </si>
  <si>
    <t>PROJETO DRENAGEM PLUVIAL</t>
  </si>
  <si>
    <t>Área externa</t>
  </si>
  <si>
    <t>Até 10.000,00</t>
  </si>
  <si>
    <t>Critério adotado para grandes áreas</t>
  </si>
  <si>
    <t>PROJETO DE PREVENÇÃO E COMBATE A INCÊNDIO E PÂNICO</t>
  </si>
  <si>
    <t>Até 750 m² (Extintor)</t>
  </si>
  <si>
    <t>Acima de 750 m² (Extintor + Hidrante)</t>
  </si>
  <si>
    <t>RELATÓRIO ANÁLISE DE RISCO - PDA</t>
  </si>
  <si>
    <t>Relatório</t>
  </si>
  <si>
    <t>PROJETO DE PROTEÇÃO CONTRA DESCARGAS ATMOSFÉRICAS (PDA)</t>
  </si>
  <si>
    <t>PROJETO DE SISTEMA DE PROTEÇÃO CONTRA DESCARGAS ATMOSFÉRICAS (SPDA)</t>
  </si>
  <si>
    <t>PROJETO DE MEDIDA DE PROTEÇÃO CONTRA SURTOS (MPS)</t>
  </si>
  <si>
    <t>PROJETO GLP/GN</t>
  </si>
  <si>
    <t>Por unidade</t>
  </si>
  <si>
    <t>De R$ 1.208,00 a R$ 1.647,00</t>
  </si>
  <si>
    <t>RELATÓRIO DE SUSTENTABILIDADE ENCE</t>
  </si>
  <si>
    <t>PROJETO COMUNICAÇÃO VISUAL</t>
  </si>
  <si>
    <t>PLANO DE GERENCIAMENTO DE RESÍDUOS</t>
  </si>
  <si>
    <t>De R$ 1.218,00 a R$ 3.012,00</t>
  </si>
  <si>
    <t>PROJETO COMPATIBILIZAÇÃO DE PROJETOS</t>
  </si>
  <si>
    <t>ORÇAMENTO E ESPECIFICAÇÕES TÉCNICAS DA OBRA</t>
  </si>
  <si>
    <t>EDIFICAÇÕES - Arquitetura e Engenharias  (OBRA)</t>
  </si>
  <si>
    <t>Reforma e/ou ampliação de edificações existentes</t>
  </si>
  <si>
    <t>Orçamento</t>
  </si>
  <si>
    <t>Especificações</t>
  </si>
  <si>
    <t>Valor</t>
  </si>
  <si>
    <t>De 10.000,01 a 30.000,00</t>
  </si>
  <si>
    <t>A cima de 30.000,01</t>
  </si>
  <si>
    <t>Valor Urbanização</t>
  </si>
  <si>
    <t xml:space="preserve">Valor Final </t>
  </si>
  <si>
    <t>QUADRO - PROPOSTA DE PREÇO</t>
  </si>
  <si>
    <t xml:space="preserve">ITEM </t>
  </si>
  <si>
    <t>PROJETOS EXECUTIVOS DE ENGENHARIA</t>
  </si>
  <si>
    <t>PREÇO (R$)</t>
  </si>
  <si>
    <t>UNIT.</t>
  </si>
  <si>
    <t>PROJETO  BÁSICO E EXECUTIVO</t>
  </si>
  <si>
    <t xml:space="preserve">PROJETO ELÉTRICO  </t>
  </si>
  <si>
    <t>ILUMINAÇÃO EXTERNA</t>
  </si>
  <si>
    <t>17.1</t>
  </si>
  <si>
    <t>17.2</t>
  </si>
  <si>
    <t>Sub-Total</t>
  </si>
  <si>
    <t xml:space="preserve">TOTAL </t>
  </si>
  <si>
    <t>OBSERVAÇÕES:</t>
  </si>
  <si>
    <t>1. O preço final inclui encargos, impostos e lucro.</t>
  </si>
  <si>
    <t>2. O projeto de SPDA somente será executado e pago, se o relatório de análise de risco determinar a necessidade do mesmo.</t>
  </si>
  <si>
    <t>3. Método de cálculo com escalonamento de área (Tabela de Honorários - observações, item 3 da página 11).</t>
  </si>
  <si>
    <t>DESCRIÇÃO DOS SERVIÇOS</t>
  </si>
  <si>
    <t xml:space="preserve">      30 DIAS            (1ª ENTREGA)</t>
  </si>
  <si>
    <t xml:space="preserve">       60 DIAS           (2ª ENTREGA)</t>
  </si>
  <si>
    <t xml:space="preserve">     90 DIAS           (3ª ENTREGA)</t>
  </si>
  <si>
    <t xml:space="preserve">       105 DIAS         (4ª ENTREGA)</t>
  </si>
  <si>
    <t xml:space="preserve">       120 DIAS         (5ª ENTREGA)</t>
  </si>
  <si>
    <t xml:space="preserve">       135 DIAS         (6ª ENTREGA)</t>
  </si>
  <si>
    <t xml:space="preserve">       150 DIAS         (7ª ENTREGA)</t>
  </si>
  <si>
    <t xml:space="preserve">       165 DIAS         (8ª ENTREGA)</t>
  </si>
  <si>
    <t xml:space="preserve">       180 DIAS         (9ª ENTREGA)</t>
  </si>
  <si>
    <t xml:space="preserve">   ENTREGA     FINAL        (10ª ENTREGA)</t>
  </si>
  <si>
    <t>CRONOGRAMA DE DESEMBOLSO</t>
  </si>
  <si>
    <t>PREÇO FINAL (R$)</t>
  </si>
  <si>
    <t xml:space="preserve">15 DIAS </t>
  </si>
  <si>
    <t xml:space="preserve">30 DIAS </t>
  </si>
  <si>
    <t>45 DIAS</t>
  </si>
  <si>
    <t>60 DIAS</t>
  </si>
  <si>
    <t>75 DIAS</t>
  </si>
  <si>
    <t>90 DIAS</t>
  </si>
  <si>
    <t>105 DIAS</t>
  </si>
  <si>
    <t>120 DIAS</t>
  </si>
  <si>
    <t>135 DIAS</t>
  </si>
  <si>
    <t xml:space="preserve">150 DIAS         </t>
  </si>
  <si>
    <t xml:space="preserve">165 DIAS        </t>
  </si>
  <si>
    <t xml:space="preserve">180 DIAS        </t>
  </si>
  <si>
    <t xml:space="preserve">195 DIAS        </t>
  </si>
  <si>
    <t>ENTREGA FINAL</t>
  </si>
  <si>
    <t xml:space="preserve">Sub-Total </t>
  </si>
  <si>
    <t>Aprovações de Projetos</t>
  </si>
  <si>
    <t>TOTAL GERAL</t>
  </si>
</sst>
</file>

<file path=xl/styles.xml><?xml version="1.0" encoding="utf-8"?>
<styleSheet xmlns="http://schemas.openxmlformats.org/spreadsheetml/2006/main">
  <numFmts count="4">
    <numFmt numFmtId="164" formatCode="#,###.00"/>
    <numFmt numFmtId="165" formatCode="_-* #,##0.00_-;\-* #,##0.00_-;_-* \-??_-;_-@_-"/>
    <numFmt numFmtId="166" formatCode="#,##0.000"/>
    <numFmt numFmtId="167" formatCode="[$R$-416]\ #,##0.00;[Red]\-[$R$-416]\ #,##0.00"/>
  </numFmts>
  <fonts count="17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sz val="13"/>
      <name val="Times New Roman"/>
      <family val="1"/>
      <charset val="1"/>
    </font>
    <font>
      <b/>
      <sz val="11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3"/>
      <name val="Times New Roman"/>
      <family val="2"/>
      <charset val="1"/>
    </font>
    <font>
      <sz val="10"/>
      <color rgb="FF0070C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BDBDB"/>
        <bgColor rgb="FFDDDDDD"/>
      </patternFill>
    </fill>
    <fill>
      <patternFill patternType="solid">
        <fgColor rgb="FFCCCCCC"/>
        <bgColor rgb="FFD0CECE"/>
      </patternFill>
    </fill>
    <fill>
      <patternFill patternType="solid">
        <fgColor rgb="FFD9D9D9"/>
        <bgColor rgb="FFDBDBDB"/>
      </patternFill>
    </fill>
    <fill>
      <patternFill patternType="solid">
        <fgColor rgb="FFE0E0E0"/>
        <bgColor rgb="FFDDDDDD"/>
      </patternFill>
    </fill>
    <fill>
      <patternFill patternType="solid">
        <fgColor rgb="FFDDDDDD"/>
        <bgColor rgb="FFDBDBDB"/>
      </patternFill>
    </fill>
    <fill>
      <patternFill patternType="solid">
        <fgColor rgb="FFD0CECE"/>
        <bgColor rgb="FFCCCCCC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165" fontId="12" fillId="0" borderId="0"/>
    <xf numFmtId="9" fontId="16" fillId="0" borderId="0" applyBorder="0" applyProtection="0"/>
    <xf numFmtId="0" fontId="12" fillId="2" borderId="0" applyBorder="0" applyProtection="0"/>
  </cellStyleXfs>
  <cellXfs count="21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9" fontId="16" fillId="0" borderId="1" xfId="2" applyBorder="1" applyProtection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4" fontId="3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horizontal="left" vertical="center"/>
    </xf>
    <xf numFmtId="4" fontId="3" fillId="0" borderId="1" xfId="0" applyNumberFormat="1" applyFont="1" applyBorder="1"/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 applyAlignment="1"/>
    <xf numFmtId="0" fontId="3" fillId="4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/>
    <xf numFmtId="0" fontId="0" fillId="4" borderId="1" xfId="0" applyFill="1" applyBorder="1" applyAlignment="1">
      <alignment horizontal="center"/>
    </xf>
    <xf numFmtId="0" fontId="7" fillId="4" borderId="1" xfId="0" applyFont="1" applyFill="1" applyBorder="1" applyAlignme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/>
    </xf>
    <xf numFmtId="164" fontId="11" fillId="4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2" applyNumberFormat="1" applyFont="1" applyBorder="1" applyProtection="1"/>
    <xf numFmtId="4" fontId="3" fillId="0" borderId="1" xfId="1" applyNumberFormat="1" applyFont="1" applyBorder="1"/>
    <xf numFmtId="0" fontId="2" fillId="0" borderId="1" xfId="0" applyFont="1" applyBorder="1" applyAlignment="1">
      <alignment horizontal="left" vertical="center" wrapText="1"/>
    </xf>
    <xf numFmtId="4" fontId="2" fillId="0" borderId="1" xfId="2" applyNumberFormat="1" applyFont="1" applyBorder="1" applyProtection="1"/>
    <xf numFmtId="4" fontId="2" fillId="0" borderId="1" xfId="1" applyNumberFormat="1" applyFont="1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9" fontId="3" fillId="0" borderId="0" xfId="2" applyFont="1" applyBorder="1" applyProtection="1"/>
    <xf numFmtId="4" fontId="10" fillId="0" borderId="0" xfId="1" applyNumberFormat="1" applyFont="1" applyBorder="1"/>
    <xf numFmtId="0" fontId="3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4" fontId="10" fillId="0" borderId="1" xfId="1" applyNumberFormat="1" applyFont="1" applyBorder="1"/>
    <xf numFmtId="4" fontId="3" fillId="0" borderId="1" xfId="2" applyNumberFormat="1" applyFont="1" applyBorder="1" applyAlignment="1" applyProtection="1">
      <alignment vertical="center"/>
    </xf>
    <xf numFmtId="4" fontId="10" fillId="0" borderId="1" xfId="1" applyNumberFormat="1" applyFont="1" applyBorder="1" applyAlignment="1">
      <alignment vertical="center"/>
    </xf>
    <xf numFmtId="4" fontId="11" fillId="0" borderId="1" xfId="1" applyNumberFormat="1" applyFont="1" applyBorder="1"/>
    <xf numFmtId="0" fontId="2" fillId="0" borderId="0" xfId="0" applyFont="1" applyBorder="1" applyAlignment="1">
      <alignment horizontal="left" vertical="center" wrapText="1"/>
    </xf>
    <xf numFmtId="4" fontId="2" fillId="0" borderId="0" xfId="2" applyNumberFormat="1" applyFont="1" applyBorder="1" applyProtection="1"/>
    <xf numFmtId="4" fontId="11" fillId="0" borderId="0" xfId="1" applyNumberFormat="1" applyFont="1" applyBorder="1"/>
    <xf numFmtId="0" fontId="3" fillId="0" borderId="1" xfId="0" applyFont="1" applyBorder="1"/>
    <xf numFmtId="166" fontId="10" fillId="0" borderId="1" xfId="1" applyNumberFormat="1" applyFont="1" applyBorder="1"/>
    <xf numFmtId="0" fontId="10" fillId="0" borderId="1" xfId="0" applyFont="1" applyBorder="1"/>
    <xf numFmtId="4" fontId="10" fillId="0" borderId="1" xfId="1" applyNumberFormat="1" applyFont="1" applyBorder="1" applyAlignment="1">
      <alignment horizontal="right"/>
    </xf>
    <xf numFmtId="166" fontId="10" fillId="0" borderId="1" xfId="1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/>
    <xf numFmtId="164" fontId="3" fillId="0" borderId="0" xfId="0" applyNumberFormat="1" applyFont="1" applyBorder="1"/>
    <xf numFmtId="165" fontId="11" fillId="0" borderId="0" xfId="1" applyFont="1" applyBorder="1"/>
    <xf numFmtId="165" fontId="12" fillId="0" borderId="1" xfId="1" applyBorder="1"/>
    <xf numFmtId="9" fontId="3" fillId="0" borderId="1" xfId="2" applyFont="1" applyBorder="1" applyProtection="1"/>
    <xf numFmtId="164" fontId="3" fillId="0" borderId="1" xfId="0" applyNumberFormat="1" applyFont="1" applyBorder="1"/>
    <xf numFmtId="165" fontId="10" fillId="0" borderId="1" xfId="1" applyFont="1" applyBorder="1"/>
    <xf numFmtId="2" fontId="10" fillId="0" borderId="1" xfId="1" applyNumberFormat="1" applyFont="1" applyBorder="1"/>
    <xf numFmtId="0" fontId="2" fillId="0" borderId="0" xfId="0" applyFont="1" applyBorder="1" applyAlignment="1">
      <alignment horizontal="left"/>
    </xf>
    <xf numFmtId="165" fontId="11" fillId="0" borderId="1" xfId="1" applyFont="1" applyBorder="1"/>
    <xf numFmtId="0" fontId="2" fillId="0" borderId="1" xfId="0" applyFont="1" applyBorder="1" applyAlignment="1">
      <alignment horizontal="center" wrapText="1"/>
    </xf>
    <xf numFmtId="165" fontId="3" fillId="0" borderId="1" xfId="1" applyFont="1" applyBorder="1"/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3" fillId="0" borderId="0" xfId="0" applyNumberFormat="1" applyFont="1" applyBorder="1"/>
    <xf numFmtId="0" fontId="3" fillId="0" borderId="1" xfId="0" applyFont="1" applyBorder="1" applyAlignment="1">
      <alignment horizontal="left"/>
    </xf>
    <xf numFmtId="4" fontId="10" fillId="0" borderId="1" xfId="1" applyNumberFormat="1" applyFont="1" applyBorder="1" applyAlignment="1">
      <alignment wrapText="1"/>
    </xf>
    <xf numFmtId="165" fontId="11" fillId="0" borderId="0" xfId="1" applyFont="1" applyBorder="1" applyAlignment="1">
      <alignment horizontal="center"/>
    </xf>
    <xf numFmtId="2" fontId="3" fillId="0" borderId="1" xfId="1" applyNumberFormat="1" applyFont="1" applyBorder="1"/>
    <xf numFmtId="2" fontId="3" fillId="0" borderId="1" xfId="0" applyNumberFormat="1" applyFont="1" applyBorder="1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0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4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justify" vertical="center"/>
    </xf>
    <xf numFmtId="4" fontId="15" fillId="4" borderId="1" xfId="1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10" fillId="2" borderId="1" xfId="3" applyFont="1" applyBorder="1" applyAlignment="1" applyProtection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2" borderId="1" xfId="3" applyFont="1" applyBorder="1" applyAlignment="1" applyProtection="1">
      <alignment horizontal="center" vertical="center" wrapText="1"/>
    </xf>
    <xf numFmtId="0" fontId="3" fillId="2" borderId="1" xfId="3" applyFont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 applyProtection="1">
      <alignment horizontal="center" vertical="center"/>
    </xf>
    <xf numFmtId="164" fontId="11" fillId="4" borderId="1" xfId="0" applyNumberFormat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0" fontId="11" fillId="8" borderId="1" xfId="0" applyFont="1" applyFill="1" applyBorder="1" applyAlignment="1" applyProtection="1">
      <alignment horizontal="center" vertical="center" wrapText="1"/>
    </xf>
    <xf numFmtId="4" fontId="11" fillId="8" borderId="1" xfId="0" applyNumberFormat="1" applyFont="1" applyFill="1" applyBorder="1" applyAlignment="1" applyProtection="1">
      <alignment horizontal="center" vertical="center"/>
    </xf>
    <xf numFmtId="164" fontId="11" fillId="8" borderId="1" xfId="0" applyNumberFormat="1" applyFont="1" applyFill="1" applyBorder="1" applyAlignment="1" applyProtection="1">
      <alignment horizontal="center" vertical="center"/>
    </xf>
    <xf numFmtId="164" fontId="11" fillId="8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Porcentagem" xfId="2" builtinId="5"/>
    <cellStyle name="Separador de milhares" xfId="1" builtinId="3"/>
    <cellStyle name="Texto Explicativo" xfId="3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E0E0E0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321</xdr:row>
      <xdr:rowOff>85725</xdr:rowOff>
    </xdr:from>
    <xdr:to>
      <xdr:col>1</xdr:col>
      <xdr:colOff>1456515</xdr:colOff>
      <xdr:row>326</xdr:row>
      <xdr:rowOff>10810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47675" y="50834925"/>
          <a:ext cx="1313640" cy="73471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327600</xdr:colOff>
      <xdr:row>41</xdr:row>
      <xdr:rowOff>28440</xdr:rowOff>
    </xdr:from>
    <xdr:to>
      <xdr:col>1</xdr:col>
      <xdr:colOff>1184040</xdr:colOff>
      <xdr:row>45</xdr:row>
      <xdr:rowOff>144720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27600" y="8153640"/>
          <a:ext cx="1329840" cy="763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830520</xdr:colOff>
      <xdr:row>32</xdr:row>
      <xdr:rowOff>114480</xdr:rowOff>
    </xdr:from>
    <xdr:to>
      <xdr:col>1</xdr:col>
      <xdr:colOff>2144160</xdr:colOff>
      <xdr:row>37</xdr:row>
      <xdr:rowOff>55440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73240" y="7232040"/>
          <a:ext cx="1313640" cy="750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396720</xdr:colOff>
      <xdr:row>64</xdr:row>
      <xdr:rowOff>62280</xdr:rowOff>
    </xdr:from>
    <xdr:to>
      <xdr:col>1</xdr:col>
      <xdr:colOff>1726200</xdr:colOff>
      <xdr:row>69</xdr:row>
      <xdr:rowOff>32400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739440" y="10817640"/>
          <a:ext cx="1329480" cy="779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5"/>
  <sheetViews>
    <sheetView topLeftCell="A238" workbookViewId="0">
      <selection activeCell="I177" sqref="I177"/>
    </sheetView>
  </sheetViews>
  <sheetFormatPr defaultRowHeight="12.75"/>
  <cols>
    <col min="1" max="1" width="7.28515625" style="1" customWidth="1"/>
    <col min="2" max="2" width="62.5703125" customWidth="1"/>
    <col min="3" max="3" width="5.5703125" style="1" customWidth="1"/>
    <col min="4" max="4" width="12.85546875" style="2" customWidth="1"/>
    <col min="5" max="5" width="3.140625" customWidth="1"/>
    <col min="6" max="1025" width="8.7109375" customWidth="1"/>
  </cols>
  <sheetData>
    <row r="1" spans="1:4" ht="83.45" customHeight="1">
      <c r="A1" s="172" t="s">
        <v>0</v>
      </c>
      <c r="B1" s="172"/>
      <c r="C1" s="172"/>
      <c r="D1" s="172"/>
    </row>
    <row r="2" spans="1:4" hidden="1">
      <c r="B2" s="4" t="s">
        <v>1</v>
      </c>
      <c r="C2" s="4" t="s">
        <v>2</v>
      </c>
      <c r="D2" s="4" t="s">
        <v>3</v>
      </c>
    </row>
    <row r="3" spans="1:4" hidden="1">
      <c r="B3" s="5" t="s">
        <v>4</v>
      </c>
      <c r="C3" s="6" t="s">
        <v>5</v>
      </c>
      <c r="D3" s="7">
        <v>0.05</v>
      </c>
    </row>
    <row r="4" spans="1:4" hidden="1">
      <c r="B4" s="8" t="s">
        <v>6</v>
      </c>
      <c r="C4" s="6" t="s">
        <v>5</v>
      </c>
      <c r="D4" s="7">
        <v>0.2</v>
      </c>
    </row>
    <row r="5" spans="1:4" hidden="1">
      <c r="B5" s="8" t="s">
        <v>7</v>
      </c>
      <c r="C5" s="6" t="s">
        <v>5</v>
      </c>
      <c r="D5" s="7">
        <v>1</v>
      </c>
    </row>
    <row r="6" spans="1:4" ht="25.5" hidden="1">
      <c r="B6" s="9" t="s">
        <v>8</v>
      </c>
      <c r="C6" s="6" t="s">
        <v>5</v>
      </c>
      <c r="D6" s="7">
        <v>0.2</v>
      </c>
    </row>
    <row r="7" spans="1:4" ht="29.45" customHeight="1">
      <c r="A7" s="173" t="s">
        <v>9</v>
      </c>
      <c r="B7" s="173"/>
      <c r="C7" s="173"/>
      <c r="D7" s="173"/>
    </row>
    <row r="9" spans="1:4">
      <c r="A9" s="174" t="s">
        <v>10</v>
      </c>
      <c r="B9" s="175" t="s">
        <v>11</v>
      </c>
      <c r="C9" s="175" t="s">
        <v>12</v>
      </c>
      <c r="D9" s="175" t="s">
        <v>13</v>
      </c>
    </row>
    <row r="10" spans="1:4">
      <c r="A10" s="174"/>
      <c r="B10" s="175"/>
      <c r="C10" s="175"/>
      <c r="D10" s="175"/>
    </row>
    <row r="11" spans="1:4">
      <c r="A11" s="11"/>
      <c r="B11" s="12" t="s">
        <v>14</v>
      </c>
      <c r="C11" s="6" t="s">
        <v>15</v>
      </c>
      <c r="D11" s="12">
        <v>1744.9</v>
      </c>
    </row>
    <row r="12" spans="1:4">
      <c r="A12" s="11"/>
      <c r="B12" s="13" t="s">
        <v>16</v>
      </c>
      <c r="C12" s="6" t="s">
        <v>15</v>
      </c>
      <c r="D12" s="12">
        <v>427.39</v>
      </c>
    </row>
    <row r="13" spans="1:4">
      <c r="A13" s="11"/>
      <c r="B13" s="13" t="s">
        <v>17</v>
      </c>
      <c r="C13" s="6" t="s">
        <v>15</v>
      </c>
      <c r="D13" s="12">
        <v>427.39</v>
      </c>
    </row>
    <row r="14" spans="1:4">
      <c r="A14" s="11"/>
      <c r="B14" s="13" t="s">
        <v>18</v>
      </c>
      <c r="C14" s="6" t="s">
        <v>15</v>
      </c>
      <c r="D14" s="12">
        <v>238.39</v>
      </c>
    </row>
    <row r="15" spans="1:4">
      <c r="A15" s="11"/>
      <c r="B15" s="13" t="s">
        <v>19</v>
      </c>
      <c r="C15" s="6" t="s">
        <v>15</v>
      </c>
      <c r="D15" s="12">
        <v>427.39</v>
      </c>
    </row>
    <row r="16" spans="1:4">
      <c r="A16" s="11"/>
      <c r="B16" s="13" t="s">
        <v>20</v>
      </c>
      <c r="C16" s="6" t="s">
        <v>15</v>
      </c>
      <c r="D16" s="12">
        <v>665.78</v>
      </c>
    </row>
    <row r="17" spans="1:4">
      <c r="A17" s="11"/>
      <c r="B17" s="13" t="s">
        <v>21</v>
      </c>
      <c r="C17" s="6" t="s">
        <v>15</v>
      </c>
      <c r="D17" s="12">
        <v>1079.1199999999999</v>
      </c>
    </row>
    <row r="18" spans="1:4">
      <c r="A18" s="11"/>
      <c r="B18" s="14"/>
      <c r="C18" s="6"/>
      <c r="D18" s="15"/>
    </row>
    <row r="19" spans="1:4">
      <c r="A19" s="16"/>
      <c r="B19" s="17" t="s">
        <v>20</v>
      </c>
      <c r="C19" s="18" t="s">
        <v>15</v>
      </c>
      <c r="D19" s="19">
        <f>SUM(D20:D26)</f>
        <v>665.78</v>
      </c>
    </row>
    <row r="20" spans="1:4">
      <c r="A20" s="16"/>
      <c r="B20" s="20" t="s">
        <v>22</v>
      </c>
      <c r="C20" s="6" t="s">
        <v>15</v>
      </c>
      <c r="D20" s="12"/>
    </row>
    <row r="21" spans="1:4">
      <c r="A21" s="16"/>
      <c r="B21" s="21" t="s">
        <v>23</v>
      </c>
      <c r="C21" s="6" t="s">
        <v>15</v>
      </c>
      <c r="D21" s="12">
        <f>D28</f>
        <v>427.38999999999993</v>
      </c>
    </row>
    <row r="22" spans="1:4">
      <c r="A22" s="16"/>
      <c r="B22" s="21"/>
      <c r="C22" s="6"/>
      <c r="D22" s="8"/>
    </row>
    <row r="23" spans="1:4">
      <c r="A23" s="16"/>
      <c r="B23" s="12" t="s">
        <v>24</v>
      </c>
      <c r="C23" s="6" t="s">
        <v>15</v>
      </c>
      <c r="D23" s="12"/>
    </row>
    <row r="24" spans="1:4">
      <c r="A24" s="16"/>
      <c r="B24" s="8" t="s">
        <v>25</v>
      </c>
      <c r="C24" s="6" t="s">
        <v>15</v>
      </c>
      <c r="D24" s="8">
        <v>83.96</v>
      </c>
    </row>
    <row r="25" spans="1:4">
      <c r="A25" s="16"/>
      <c r="B25" s="8" t="s">
        <v>26</v>
      </c>
      <c r="C25" s="6" t="s">
        <v>15</v>
      </c>
      <c r="D25" s="8">
        <v>64.459999999999994</v>
      </c>
    </row>
    <row r="26" spans="1:4">
      <c r="A26" s="16"/>
      <c r="B26" s="8" t="s">
        <v>27</v>
      </c>
      <c r="C26" s="6" t="s">
        <v>15</v>
      </c>
      <c r="D26" s="8">
        <v>89.97</v>
      </c>
    </row>
    <row r="27" spans="1:4">
      <c r="A27" s="16"/>
      <c r="B27" s="22" t="s">
        <v>28</v>
      </c>
      <c r="C27" s="6"/>
      <c r="D27" s="12">
        <f>SUM(D24:D26)</f>
        <v>238.39</v>
      </c>
    </row>
    <row r="28" spans="1:4">
      <c r="A28" s="16"/>
      <c r="B28" s="17" t="s">
        <v>29</v>
      </c>
      <c r="C28" s="18" t="s">
        <v>15</v>
      </c>
      <c r="D28" s="19">
        <f>SUM(D29:D49)</f>
        <v>427.38999999999993</v>
      </c>
    </row>
    <row r="29" spans="1:4">
      <c r="A29" s="16"/>
      <c r="B29" s="23" t="s">
        <v>30</v>
      </c>
      <c r="C29" s="6" t="s">
        <v>15</v>
      </c>
      <c r="D29" s="8">
        <v>34</v>
      </c>
    </row>
    <row r="30" spans="1:4">
      <c r="A30" s="16"/>
      <c r="B30" s="24" t="s">
        <v>31</v>
      </c>
      <c r="C30" s="6" t="s">
        <v>15</v>
      </c>
      <c r="D30" s="8">
        <v>43.51</v>
      </c>
    </row>
    <row r="31" spans="1:4">
      <c r="A31" s="16"/>
      <c r="B31" s="24" t="s">
        <v>32</v>
      </c>
      <c r="C31" s="6" t="s">
        <v>15</v>
      </c>
      <c r="D31" s="8">
        <v>15.95</v>
      </c>
    </row>
    <row r="32" spans="1:4">
      <c r="A32" s="16"/>
      <c r="B32" s="24" t="s">
        <v>33</v>
      </c>
      <c r="C32" s="6" t="s">
        <v>15</v>
      </c>
      <c r="D32" s="8">
        <v>15.71</v>
      </c>
    </row>
    <row r="33" spans="1:4">
      <c r="A33" s="16"/>
      <c r="B33" s="24" t="s">
        <v>34</v>
      </c>
      <c r="C33" s="6" t="s">
        <v>15</v>
      </c>
      <c r="D33" s="8">
        <v>9.6199999999999992</v>
      </c>
    </row>
    <row r="34" spans="1:4">
      <c r="A34" s="16"/>
      <c r="B34" s="24" t="s">
        <v>35</v>
      </c>
      <c r="C34" s="6" t="s">
        <v>15</v>
      </c>
      <c r="D34" s="8">
        <v>16.5</v>
      </c>
    </row>
    <row r="35" spans="1:4">
      <c r="A35" s="16"/>
      <c r="B35" s="23" t="s">
        <v>36</v>
      </c>
      <c r="C35" s="6" t="s">
        <v>15</v>
      </c>
      <c r="D35" s="8">
        <v>16.02</v>
      </c>
    </row>
    <row r="36" spans="1:4">
      <c r="A36" s="16"/>
      <c r="B36" s="23" t="s">
        <v>37</v>
      </c>
      <c r="C36" s="6" t="s">
        <v>15</v>
      </c>
      <c r="D36" s="8">
        <v>19.45</v>
      </c>
    </row>
    <row r="37" spans="1:4">
      <c r="A37" s="16"/>
      <c r="B37" s="24" t="s">
        <v>38</v>
      </c>
      <c r="C37" s="6" t="s">
        <v>15</v>
      </c>
      <c r="D37" s="8">
        <v>20.71</v>
      </c>
    </row>
    <row r="38" spans="1:4">
      <c r="A38" s="16"/>
      <c r="B38" s="24" t="s">
        <v>39</v>
      </c>
      <c r="C38" s="6" t="s">
        <v>15</v>
      </c>
      <c r="D38" s="8">
        <v>9.15</v>
      </c>
    </row>
    <row r="39" spans="1:4">
      <c r="A39" s="16"/>
      <c r="B39" s="24" t="s">
        <v>40</v>
      </c>
      <c r="C39" s="6" t="s">
        <v>15</v>
      </c>
      <c r="D39" s="8">
        <v>25.09</v>
      </c>
    </row>
    <row r="40" spans="1:4">
      <c r="A40" s="16"/>
      <c r="B40" s="24" t="s">
        <v>41</v>
      </c>
      <c r="C40" s="6" t="s">
        <v>15</v>
      </c>
      <c r="D40" s="8">
        <v>5.0999999999999996</v>
      </c>
    </row>
    <row r="41" spans="1:4">
      <c r="A41" s="16"/>
      <c r="B41" s="23" t="s">
        <v>42</v>
      </c>
      <c r="C41" s="6" t="s">
        <v>15</v>
      </c>
      <c r="D41" s="8">
        <v>5.2</v>
      </c>
    </row>
    <row r="42" spans="1:4">
      <c r="A42" s="16"/>
      <c r="B42" s="23" t="s">
        <v>43</v>
      </c>
      <c r="C42" s="6" t="s">
        <v>15</v>
      </c>
      <c r="D42" s="8">
        <v>6.6</v>
      </c>
    </row>
    <row r="43" spans="1:4">
      <c r="A43" s="16"/>
      <c r="B43" s="23" t="s">
        <v>44</v>
      </c>
      <c r="C43" s="6" t="s">
        <v>15</v>
      </c>
      <c r="D43" s="8">
        <v>53.61</v>
      </c>
    </row>
    <row r="44" spans="1:4">
      <c r="A44" s="16"/>
      <c r="B44" s="23" t="s">
        <v>45</v>
      </c>
      <c r="C44" s="6" t="s">
        <v>15</v>
      </c>
      <c r="D44" s="8">
        <v>50.99</v>
      </c>
    </row>
    <row r="45" spans="1:4">
      <c r="A45" s="16"/>
      <c r="B45" s="24" t="s">
        <v>46</v>
      </c>
      <c r="C45" s="6" t="s">
        <v>15</v>
      </c>
      <c r="D45" s="8">
        <v>17.47</v>
      </c>
    </row>
    <row r="46" spans="1:4">
      <c r="A46" s="16"/>
      <c r="B46" s="24" t="s">
        <v>47</v>
      </c>
      <c r="C46" s="6" t="s">
        <v>15</v>
      </c>
      <c r="D46" s="25">
        <v>12</v>
      </c>
    </row>
    <row r="47" spans="1:4">
      <c r="A47" s="16"/>
      <c r="B47" s="24" t="s">
        <v>48</v>
      </c>
      <c r="C47" s="6" t="s">
        <v>15</v>
      </c>
      <c r="D47" s="25">
        <v>17.579999999999998</v>
      </c>
    </row>
    <row r="48" spans="1:4">
      <c r="A48" s="16"/>
      <c r="B48" s="24" t="s">
        <v>49</v>
      </c>
      <c r="C48" s="6" t="s">
        <v>15</v>
      </c>
      <c r="D48" s="25">
        <v>15</v>
      </c>
    </row>
    <row r="49" spans="1:4">
      <c r="A49" s="16"/>
      <c r="B49" s="24" t="s">
        <v>50</v>
      </c>
      <c r="C49" s="6" t="s">
        <v>15</v>
      </c>
      <c r="D49" s="25">
        <v>18.13</v>
      </c>
    </row>
    <row r="50" spans="1:4">
      <c r="A50" s="26">
        <f>'P. PREÇO'!$A$6</f>
        <v>1</v>
      </c>
      <c r="B50" s="27" t="str">
        <f>'P. PREÇO'!$B$6</f>
        <v>LEVANTAMENTO CADASTRAL</v>
      </c>
      <c r="C50" s="28"/>
      <c r="D50" s="19">
        <f>SUM(D51:D52)</f>
        <v>427.39</v>
      </c>
    </row>
    <row r="51" spans="1:4">
      <c r="A51" s="11"/>
      <c r="B51" s="29" t="s">
        <v>51</v>
      </c>
      <c r="C51" s="30" t="s">
        <v>15</v>
      </c>
      <c r="D51" s="8">
        <v>427.39</v>
      </c>
    </row>
    <row r="52" spans="1:4">
      <c r="A52" s="11"/>
      <c r="B52" s="31"/>
      <c r="C52" s="30" t="s">
        <v>15</v>
      </c>
      <c r="D52" s="12"/>
    </row>
    <row r="53" spans="1:4">
      <c r="A53" s="26">
        <f>'P. PREÇO'!$A$7</f>
        <v>2</v>
      </c>
      <c r="B53" s="27" t="str">
        <f>'P. PREÇO'!$B$7</f>
        <v>PROJETO DE ARQUITETURA BÁSICO E EXECUTIVO</v>
      </c>
      <c r="C53" s="28"/>
      <c r="D53" s="19">
        <f>SUM(D55+D61)</f>
        <v>665.78</v>
      </c>
    </row>
    <row r="54" spans="1:4">
      <c r="A54" s="11"/>
      <c r="B54" s="32" t="s">
        <v>22</v>
      </c>
      <c r="C54" s="30"/>
      <c r="D54" s="33"/>
    </row>
    <row r="55" spans="1:4">
      <c r="A55" s="11"/>
      <c r="B55" s="21" t="s">
        <v>23</v>
      </c>
      <c r="C55" s="30" t="s">
        <v>15</v>
      </c>
      <c r="D55" s="34">
        <v>427.39</v>
      </c>
    </row>
    <row r="56" spans="1:4">
      <c r="A56" s="11"/>
      <c r="B56" s="21"/>
      <c r="C56" s="30" t="s">
        <v>15</v>
      </c>
      <c r="D56" s="8"/>
    </row>
    <row r="57" spans="1:4">
      <c r="A57" s="11"/>
      <c r="B57" s="32" t="s">
        <v>24</v>
      </c>
      <c r="C57" s="30" t="s">
        <v>15</v>
      </c>
      <c r="D57" s="8"/>
    </row>
    <row r="58" spans="1:4">
      <c r="A58" s="11"/>
      <c r="B58" s="21" t="s">
        <v>52</v>
      </c>
      <c r="C58" s="30" t="s">
        <v>15</v>
      </c>
      <c r="D58" s="8">
        <v>83.96</v>
      </c>
    </row>
    <row r="59" spans="1:4">
      <c r="A59" s="11"/>
      <c r="B59" s="5" t="s">
        <v>53</v>
      </c>
      <c r="C59" s="30" t="s">
        <v>15</v>
      </c>
      <c r="D59" s="8">
        <v>64.459999999999994</v>
      </c>
    </row>
    <row r="60" spans="1:4">
      <c r="A60" s="11"/>
      <c r="B60" s="5" t="s">
        <v>54</v>
      </c>
      <c r="C60" s="30" t="s">
        <v>15</v>
      </c>
      <c r="D60" s="8">
        <v>89.97</v>
      </c>
    </row>
    <row r="61" spans="1:4">
      <c r="A61" s="11"/>
      <c r="B61" s="22" t="s">
        <v>28</v>
      </c>
      <c r="C61" s="30" t="s">
        <v>15</v>
      </c>
      <c r="D61" s="12">
        <f>SUM(D58:D60)</f>
        <v>238.39</v>
      </c>
    </row>
    <row r="62" spans="1:4">
      <c r="A62" s="11"/>
      <c r="B62" s="22"/>
      <c r="C62" s="30"/>
      <c r="D62" s="12"/>
    </row>
    <row r="63" spans="1:4">
      <c r="A63" s="11"/>
      <c r="B63" s="32" t="s">
        <v>55</v>
      </c>
      <c r="C63" s="30"/>
      <c r="D63" s="12"/>
    </row>
    <row r="64" spans="1:4">
      <c r="A64" s="11"/>
      <c r="B64" s="21" t="s">
        <v>56</v>
      </c>
      <c r="C64" s="30" t="s">
        <v>57</v>
      </c>
      <c r="D64" s="8">
        <v>4</v>
      </c>
    </row>
    <row r="65" spans="1:4">
      <c r="A65" s="11"/>
      <c r="B65" s="22"/>
      <c r="C65" s="30"/>
      <c r="D65" s="12"/>
    </row>
    <row r="66" spans="1:4">
      <c r="A66" s="26">
        <f>'P. PREÇO'!$A$10</f>
        <v>3</v>
      </c>
      <c r="B66" s="27" t="str">
        <f>'P. PREÇO'!$B$10</f>
        <v>PROJETO DE URBANIZAÇÃO</v>
      </c>
      <c r="C66" s="28"/>
      <c r="D66" s="19">
        <f>SUM(D67:D67)</f>
        <v>1079.1199999999999</v>
      </c>
    </row>
    <row r="67" spans="1:4">
      <c r="A67" s="11"/>
      <c r="B67" s="5" t="s">
        <v>58</v>
      </c>
      <c r="C67" s="30" t="s">
        <v>15</v>
      </c>
      <c r="D67" s="8">
        <v>1079.1199999999999</v>
      </c>
    </row>
    <row r="68" spans="1:4">
      <c r="A68" s="35"/>
      <c r="B68" s="36"/>
      <c r="C68" s="37" t="s">
        <v>59</v>
      </c>
      <c r="D68" s="38"/>
    </row>
    <row r="69" spans="1:4">
      <c r="A69" s="26">
        <f>'P. PREÇO'!$A$11</f>
        <v>4</v>
      </c>
      <c r="B69" s="27" t="str">
        <f>'P. PREÇO'!$B$11</f>
        <v>TOPOGRAFIA</v>
      </c>
      <c r="C69" s="28"/>
      <c r="D69" s="19">
        <f>SUM(D70:D71)</f>
        <v>1744.9</v>
      </c>
    </row>
    <row r="70" spans="1:4">
      <c r="A70" s="11"/>
      <c r="B70" s="21" t="s">
        <v>60</v>
      </c>
      <c r="C70" s="30" t="s">
        <v>15</v>
      </c>
      <c r="D70" s="8">
        <v>1744.9</v>
      </c>
    </row>
    <row r="71" spans="1:4">
      <c r="A71" s="11"/>
      <c r="B71" s="22"/>
      <c r="C71" s="30" t="s">
        <v>59</v>
      </c>
      <c r="D71" s="12"/>
    </row>
    <row r="72" spans="1:4">
      <c r="A72" s="26">
        <f>'P. PREÇO'!$A$12</f>
        <v>5</v>
      </c>
      <c r="B72" s="27" t="str">
        <f>'P. PREÇO'!$B$12</f>
        <v>PROJETO DE ESTUDOS GEOTÉCNICOS</v>
      </c>
      <c r="C72" s="28"/>
      <c r="D72" s="19">
        <v>1</v>
      </c>
    </row>
    <row r="73" spans="1:4">
      <c r="A73" s="11"/>
      <c r="B73" s="21" t="s">
        <v>61</v>
      </c>
      <c r="C73" s="30" t="s">
        <v>62</v>
      </c>
      <c r="D73" s="33">
        <v>1</v>
      </c>
    </row>
    <row r="74" spans="1:4">
      <c r="A74" s="11"/>
      <c r="B74" s="32" t="s">
        <v>63</v>
      </c>
      <c r="C74" s="30"/>
      <c r="D74" s="33"/>
    </row>
    <row r="75" spans="1:4">
      <c r="A75" s="11"/>
      <c r="B75" s="21" t="s">
        <v>64</v>
      </c>
      <c r="C75" s="30" t="s">
        <v>65</v>
      </c>
      <c r="D75" s="33">
        <v>3</v>
      </c>
    </row>
    <row r="76" spans="1:4">
      <c r="A76" s="11"/>
      <c r="B76" s="5" t="s">
        <v>66</v>
      </c>
      <c r="C76" s="30" t="s">
        <v>67</v>
      </c>
      <c r="D76" s="33">
        <v>10</v>
      </c>
    </row>
    <row r="77" spans="1:4">
      <c r="A77" s="11"/>
      <c r="B77" s="32"/>
      <c r="C77" s="30"/>
      <c r="D77" s="33"/>
    </row>
    <row r="78" spans="1:4">
      <c r="A78" s="11"/>
      <c r="B78" s="32" t="s">
        <v>68</v>
      </c>
      <c r="C78" s="30"/>
      <c r="D78" s="33"/>
    </row>
    <row r="79" spans="1:4">
      <c r="A79" s="11"/>
      <c r="B79" s="21" t="s">
        <v>69</v>
      </c>
      <c r="C79" s="30" t="s">
        <v>65</v>
      </c>
      <c r="D79" s="33">
        <v>3</v>
      </c>
    </row>
    <row r="80" spans="1:4">
      <c r="A80" s="11"/>
      <c r="B80" s="5" t="s">
        <v>66</v>
      </c>
      <c r="C80" s="30" t="s">
        <v>67</v>
      </c>
      <c r="D80" s="33">
        <v>2</v>
      </c>
    </row>
    <row r="81" spans="1:4">
      <c r="A81" s="11"/>
      <c r="B81" s="22" t="s">
        <v>70</v>
      </c>
      <c r="C81" s="30" t="s">
        <v>65</v>
      </c>
      <c r="D81" s="33"/>
    </row>
    <row r="82" spans="1:4">
      <c r="A82" s="11"/>
      <c r="B82" s="22" t="s">
        <v>71</v>
      </c>
      <c r="C82" s="30" t="s">
        <v>65</v>
      </c>
      <c r="D82" s="33"/>
    </row>
    <row r="83" spans="1:4">
      <c r="A83" s="11"/>
      <c r="B83" s="32" t="s">
        <v>72</v>
      </c>
      <c r="C83" s="30"/>
      <c r="D83" s="33"/>
    </row>
    <row r="84" spans="1:4">
      <c r="A84" s="11"/>
      <c r="B84" s="21" t="s">
        <v>69</v>
      </c>
      <c r="C84" s="30" t="s">
        <v>65</v>
      </c>
      <c r="D84" s="33"/>
    </row>
    <row r="85" spans="1:4">
      <c r="A85" s="11"/>
      <c r="B85" s="5" t="s">
        <v>66</v>
      </c>
      <c r="C85" s="30" t="s">
        <v>67</v>
      </c>
      <c r="D85" s="33"/>
    </row>
    <row r="86" spans="1:4">
      <c r="A86" s="11"/>
      <c r="B86" s="22" t="s">
        <v>70</v>
      </c>
      <c r="C86" s="30" t="s">
        <v>65</v>
      </c>
      <c r="D86" s="33">
        <v>2</v>
      </c>
    </row>
    <row r="87" spans="1:4">
      <c r="A87" s="11"/>
      <c r="B87" s="22" t="s">
        <v>71</v>
      </c>
      <c r="C87" s="30" t="s">
        <v>65</v>
      </c>
      <c r="D87" s="33">
        <f>D79*D86</f>
        <v>6</v>
      </c>
    </row>
    <row r="88" spans="1:4">
      <c r="A88" s="35"/>
      <c r="B88" s="39"/>
      <c r="C88" s="37"/>
      <c r="D88" s="40"/>
    </row>
    <row r="89" spans="1:4">
      <c r="A89" s="26">
        <f>'P. PREÇO'!A13</f>
        <v>6</v>
      </c>
      <c r="B89" s="27" t="str">
        <f>'P. PREÇO'!B13</f>
        <v>PROJETO DE SINALIZAÇÃO VERTICAL E HORIZONTAL</v>
      </c>
      <c r="C89" s="28"/>
      <c r="D89" s="19">
        <f>SUM(D90:D90)</f>
        <v>0.1</v>
      </c>
    </row>
    <row r="90" spans="1:4">
      <c r="A90" s="11"/>
      <c r="B90" s="21" t="s">
        <v>73</v>
      </c>
      <c r="C90" s="30" t="s">
        <v>62</v>
      </c>
      <c r="D90" s="8">
        <v>0.1</v>
      </c>
    </row>
    <row r="91" spans="1:4">
      <c r="A91" s="26">
        <f>'P. PREÇO'!$A$14</f>
        <v>7</v>
      </c>
      <c r="B91" s="27" t="str">
        <f>'P. PREÇO'!$B$14</f>
        <v>PROJETO ESTRUTURAL, INCLUINDO FUNDAÇÕES</v>
      </c>
      <c r="C91" s="28"/>
      <c r="D91" s="19">
        <f>D96+D102+D107+D112</f>
        <v>1331.5599999999997</v>
      </c>
    </row>
    <row r="92" spans="1:4">
      <c r="A92" s="11"/>
      <c r="B92" s="32" t="s">
        <v>74</v>
      </c>
      <c r="C92" s="30" t="s">
        <v>15</v>
      </c>
      <c r="D92" s="8"/>
    </row>
    <row r="93" spans="1:4">
      <c r="A93" s="11"/>
      <c r="B93" s="21" t="s">
        <v>75</v>
      </c>
      <c r="C93" s="30" t="s">
        <v>15</v>
      </c>
      <c r="D93" s="8">
        <v>83.96</v>
      </c>
    </row>
    <row r="94" spans="1:4">
      <c r="A94" s="11"/>
      <c r="B94" s="5" t="s">
        <v>53</v>
      </c>
      <c r="C94" s="30" t="s">
        <v>15</v>
      </c>
      <c r="D94" s="8">
        <v>64.459999999999994</v>
      </c>
    </row>
    <row r="95" spans="1:4">
      <c r="A95" s="11"/>
      <c r="B95" s="5" t="s">
        <v>54</v>
      </c>
      <c r="C95" s="30" t="s">
        <v>15</v>
      </c>
      <c r="D95" s="8">
        <v>89.97</v>
      </c>
    </row>
    <row r="96" spans="1:4">
      <c r="A96" s="11"/>
      <c r="B96" s="32" t="s">
        <v>28</v>
      </c>
      <c r="C96" s="30" t="s">
        <v>15</v>
      </c>
      <c r="D96" s="12">
        <f>SUM(D93:D95)</f>
        <v>238.39</v>
      </c>
    </row>
    <row r="97" spans="1:4">
      <c r="A97" s="11"/>
      <c r="B97" s="5"/>
      <c r="C97" s="30" t="s">
        <v>15</v>
      </c>
      <c r="D97" s="8"/>
    </row>
    <row r="98" spans="1:4">
      <c r="A98" s="11"/>
      <c r="B98" s="13" t="s">
        <v>76</v>
      </c>
      <c r="C98" s="30" t="s">
        <v>15</v>
      </c>
      <c r="D98" s="8"/>
    </row>
    <row r="99" spans="1:4">
      <c r="A99" s="11"/>
      <c r="B99" s="21" t="s">
        <v>75</v>
      </c>
      <c r="C99" s="30" t="s">
        <v>15</v>
      </c>
      <c r="D99" s="8">
        <v>83.96</v>
      </c>
    </row>
    <row r="100" spans="1:4">
      <c r="A100" s="11"/>
      <c r="B100" s="5" t="s">
        <v>53</v>
      </c>
      <c r="C100" s="30" t="s">
        <v>15</v>
      </c>
      <c r="D100" s="8">
        <v>64.459999999999994</v>
      </c>
    </row>
    <row r="101" spans="1:4">
      <c r="A101" s="11"/>
      <c r="B101" s="5" t="s">
        <v>54</v>
      </c>
      <c r="C101" s="30" t="s">
        <v>15</v>
      </c>
      <c r="D101" s="8">
        <v>89.97</v>
      </c>
    </row>
    <row r="102" spans="1:4">
      <c r="A102" s="11"/>
      <c r="B102" s="32" t="s">
        <v>28</v>
      </c>
      <c r="C102" s="30" t="s">
        <v>15</v>
      </c>
      <c r="D102" s="12">
        <f>SUM(D99:D101)</f>
        <v>238.39</v>
      </c>
    </row>
    <row r="103" spans="1:4">
      <c r="A103" s="41"/>
      <c r="B103" s="42"/>
      <c r="C103" s="37"/>
      <c r="D103" s="38"/>
    </row>
    <row r="104" spans="1:4">
      <c r="A104" s="11"/>
      <c r="B104" s="32" t="s">
        <v>77</v>
      </c>
      <c r="C104" s="30" t="s">
        <v>15</v>
      </c>
      <c r="D104" s="8"/>
    </row>
    <row r="105" spans="1:4">
      <c r="A105" s="11"/>
      <c r="B105" s="21" t="str">
        <f>$B$55</f>
        <v>Áreas Individuais</v>
      </c>
      <c r="C105" s="30" t="s">
        <v>15</v>
      </c>
      <c r="D105" s="8">
        <f>$D$21</f>
        <v>427.38999999999993</v>
      </c>
    </row>
    <row r="106" spans="1:4">
      <c r="A106" s="11"/>
      <c r="B106" s="5"/>
      <c r="C106" s="30"/>
      <c r="D106" s="8"/>
    </row>
    <row r="107" spans="1:4">
      <c r="A107" s="11"/>
      <c r="B107" s="32" t="s">
        <v>28</v>
      </c>
      <c r="C107" s="30" t="s">
        <v>15</v>
      </c>
      <c r="D107" s="12">
        <f>SUM(D105:D106)</f>
        <v>427.38999999999993</v>
      </c>
    </row>
    <row r="108" spans="1:4">
      <c r="A108" s="11"/>
      <c r="B108" s="5"/>
      <c r="C108" s="30" t="s">
        <v>15</v>
      </c>
      <c r="D108" s="8"/>
    </row>
    <row r="109" spans="1:4">
      <c r="A109" s="11"/>
      <c r="B109" s="13" t="s">
        <v>76</v>
      </c>
      <c r="C109" s="30" t="s">
        <v>15</v>
      </c>
      <c r="D109" s="8"/>
    </row>
    <row r="110" spans="1:4">
      <c r="A110" s="11"/>
      <c r="B110" s="21" t="str">
        <f>$B$55</f>
        <v>Áreas Individuais</v>
      </c>
      <c r="C110" s="30" t="s">
        <v>15</v>
      </c>
      <c r="D110" s="8">
        <f>$D$21</f>
        <v>427.38999999999993</v>
      </c>
    </row>
    <row r="111" spans="1:4">
      <c r="A111" s="11"/>
      <c r="B111" s="5"/>
      <c r="C111" s="30"/>
      <c r="D111" s="8"/>
    </row>
    <row r="112" spans="1:4">
      <c r="A112" s="11"/>
      <c r="B112" s="32" t="s">
        <v>28</v>
      </c>
      <c r="C112" s="30" t="s">
        <v>15</v>
      </c>
      <c r="D112" s="12">
        <f>SUM(D110:D111)</f>
        <v>427.38999999999993</v>
      </c>
    </row>
    <row r="113" spans="1:4">
      <c r="A113" s="43"/>
      <c r="B113" s="43"/>
      <c r="C113" s="43"/>
      <c r="D113" s="43"/>
    </row>
    <row r="114" spans="1:4">
      <c r="A114" s="44">
        <f>'P. PREÇO'!$A$15</f>
        <v>8</v>
      </c>
      <c r="B114" s="45" t="str">
        <f>'P. PREÇO'!$B$15</f>
        <v>PROJETO ELÉTRICO E ILUMINAÇÃO EXTERNA</v>
      </c>
      <c r="C114" s="28"/>
      <c r="D114" s="19">
        <f>SUM(D117+D123)</f>
        <v>665.78</v>
      </c>
    </row>
    <row r="115" spans="1:4">
      <c r="A115" s="41"/>
      <c r="B115" s="32" t="s">
        <v>22</v>
      </c>
      <c r="C115" s="30"/>
      <c r="D115" s="33"/>
    </row>
    <row r="116" spans="1:4">
      <c r="A116" s="41"/>
      <c r="B116" s="21" t="s">
        <v>23</v>
      </c>
      <c r="C116" s="30" t="s">
        <v>15</v>
      </c>
      <c r="D116" s="33">
        <v>427.39</v>
      </c>
    </row>
    <row r="117" spans="1:4">
      <c r="A117" s="41"/>
      <c r="B117" s="22" t="s">
        <v>28</v>
      </c>
      <c r="C117" s="30" t="s">
        <v>15</v>
      </c>
      <c r="D117" s="12">
        <f>SUM(D116)</f>
        <v>427.39</v>
      </c>
    </row>
    <row r="118" spans="1:4">
      <c r="A118" s="41"/>
      <c r="B118" s="22"/>
      <c r="C118" s="30"/>
      <c r="D118" s="8"/>
    </row>
    <row r="119" spans="1:4">
      <c r="A119" s="41"/>
      <c r="B119" s="32" t="s">
        <v>24</v>
      </c>
      <c r="C119" s="30" t="s">
        <v>15</v>
      </c>
      <c r="D119" s="8"/>
    </row>
    <row r="120" spans="1:4">
      <c r="A120" s="41"/>
      <c r="B120" s="21" t="s">
        <v>52</v>
      </c>
      <c r="C120" s="30" t="s">
        <v>15</v>
      </c>
      <c r="D120" s="8">
        <v>83.96</v>
      </c>
    </row>
    <row r="121" spans="1:4">
      <c r="A121" s="41"/>
      <c r="B121" s="5" t="s">
        <v>53</v>
      </c>
      <c r="C121" s="30" t="s">
        <v>15</v>
      </c>
      <c r="D121" s="8">
        <v>64.459999999999994</v>
      </c>
    </row>
    <row r="122" spans="1:4">
      <c r="A122" s="41"/>
      <c r="B122" s="5" t="s">
        <v>54</v>
      </c>
      <c r="C122" s="30" t="s">
        <v>15</v>
      </c>
      <c r="D122" s="8">
        <v>89.97</v>
      </c>
    </row>
    <row r="123" spans="1:4">
      <c r="A123" s="41"/>
      <c r="B123" s="22" t="s">
        <v>28</v>
      </c>
      <c r="C123" s="30" t="s">
        <v>15</v>
      </c>
      <c r="D123" s="12">
        <f>SUM(D120:D122)</f>
        <v>238.39</v>
      </c>
    </row>
    <row r="124" spans="1:4">
      <c r="A124" s="41"/>
      <c r="B124" s="22"/>
      <c r="C124" s="30"/>
      <c r="D124" s="12"/>
    </row>
    <row r="125" spans="1:4" ht="25.5">
      <c r="A125" s="41"/>
      <c r="B125" s="32" t="str">
        <f>AUXILIAR!B134</f>
        <v>Iluminação de áreas externas (praças, calçadões, orlas, complexo com várias edificações etc)</v>
      </c>
      <c r="C125" s="37"/>
      <c r="D125" s="38"/>
    </row>
    <row r="126" spans="1:4">
      <c r="A126" s="41"/>
      <c r="B126" s="32" t="s">
        <v>78</v>
      </c>
      <c r="C126" s="30"/>
      <c r="D126" s="12"/>
    </row>
    <row r="127" spans="1:4">
      <c r="A127" s="41"/>
      <c r="B127" s="5" t="s">
        <v>79</v>
      </c>
      <c r="C127" s="30" t="s">
        <v>15</v>
      </c>
      <c r="D127" s="8">
        <v>1079.1199999999999</v>
      </c>
    </row>
    <row r="128" spans="1:4">
      <c r="A128" s="41"/>
      <c r="B128" s="32" t="s">
        <v>28</v>
      </c>
      <c r="C128" s="30" t="s">
        <v>15</v>
      </c>
      <c r="D128" s="12">
        <v>1079.1199999999999</v>
      </c>
    </row>
    <row r="129" spans="1:4">
      <c r="A129" s="44">
        <f>'P. PREÇO'!$A$18</f>
        <v>9</v>
      </c>
      <c r="B129" s="45" t="str">
        <f>'P. PREÇO'!$B$18</f>
        <v xml:space="preserve">PROJETO CABEAMENTO ESTRUTURADO </v>
      </c>
      <c r="C129" s="28"/>
      <c r="D129" s="19">
        <f>SUM(D132+D138)</f>
        <v>665.78</v>
      </c>
    </row>
    <row r="130" spans="1:4">
      <c r="A130" s="46"/>
      <c r="B130" s="32" t="s">
        <v>22</v>
      </c>
      <c r="C130" s="30"/>
      <c r="D130" s="33"/>
    </row>
    <row r="131" spans="1:4">
      <c r="A131" s="46"/>
      <c r="B131" s="21" t="s">
        <v>23</v>
      </c>
      <c r="C131" s="30" t="s">
        <v>15</v>
      </c>
      <c r="D131" s="33">
        <v>427.39</v>
      </c>
    </row>
    <row r="132" spans="1:4">
      <c r="A132" s="46"/>
      <c r="B132" s="22" t="s">
        <v>28</v>
      </c>
      <c r="C132" s="30" t="s">
        <v>15</v>
      </c>
      <c r="D132" s="12">
        <f>SUM(D131)</f>
        <v>427.39</v>
      </c>
    </row>
    <row r="133" spans="1:4">
      <c r="A133" s="46"/>
      <c r="B133" s="22"/>
      <c r="C133" s="30"/>
      <c r="D133" s="8"/>
    </row>
    <row r="134" spans="1:4">
      <c r="A134" s="46"/>
      <c r="B134" s="32" t="s">
        <v>24</v>
      </c>
      <c r="C134" s="30" t="s">
        <v>15</v>
      </c>
      <c r="D134" s="8"/>
    </row>
    <row r="135" spans="1:4">
      <c r="A135" s="46"/>
      <c r="B135" s="21" t="s">
        <v>52</v>
      </c>
      <c r="C135" s="30" t="s">
        <v>15</v>
      </c>
      <c r="D135" s="8">
        <v>83.96</v>
      </c>
    </row>
    <row r="136" spans="1:4">
      <c r="A136" s="46"/>
      <c r="B136" s="5" t="s">
        <v>53</v>
      </c>
      <c r="C136" s="30" t="s">
        <v>15</v>
      </c>
      <c r="D136" s="8">
        <v>64.459999999999994</v>
      </c>
    </row>
    <row r="137" spans="1:4">
      <c r="A137" s="46"/>
      <c r="B137" s="5" t="s">
        <v>54</v>
      </c>
      <c r="C137" s="30" t="s">
        <v>15</v>
      </c>
      <c r="D137" s="8">
        <v>89.97</v>
      </c>
    </row>
    <row r="138" spans="1:4">
      <c r="A138" s="46"/>
      <c r="B138" s="22" t="s">
        <v>28</v>
      </c>
      <c r="C138" s="30" t="s">
        <v>15</v>
      </c>
      <c r="D138" s="12">
        <f>SUM(D135:D137)</f>
        <v>238.39</v>
      </c>
    </row>
    <row r="139" spans="1:4">
      <c r="A139" s="44">
        <f>'P. PREÇO'!$A$19</f>
        <v>10</v>
      </c>
      <c r="B139" s="45" t="str">
        <f>'P. PREÇO'!$B$19</f>
        <v>PROJETO CFTV</v>
      </c>
      <c r="C139" s="28"/>
      <c r="D139" s="19">
        <f>SUM(D142+D148)</f>
        <v>665.78</v>
      </c>
    </row>
    <row r="140" spans="1:4">
      <c r="A140" s="46"/>
      <c r="B140" s="32" t="s">
        <v>22</v>
      </c>
      <c r="C140" s="30"/>
      <c r="D140" s="33"/>
    </row>
    <row r="141" spans="1:4">
      <c r="A141" s="46"/>
      <c r="B141" s="21" t="s">
        <v>23</v>
      </c>
      <c r="C141" s="30" t="s">
        <v>15</v>
      </c>
      <c r="D141" s="33">
        <v>427.39</v>
      </c>
    </row>
    <row r="142" spans="1:4">
      <c r="A142" s="46"/>
      <c r="B142" s="22" t="s">
        <v>28</v>
      </c>
      <c r="C142" s="30" t="s">
        <v>15</v>
      </c>
      <c r="D142" s="12">
        <f>SUM(D141)</f>
        <v>427.39</v>
      </c>
    </row>
    <row r="143" spans="1:4">
      <c r="A143" s="46"/>
      <c r="B143" s="22"/>
      <c r="C143" s="30"/>
      <c r="D143" s="8"/>
    </row>
    <row r="144" spans="1:4">
      <c r="A144" s="46"/>
      <c r="B144" s="32" t="s">
        <v>24</v>
      </c>
      <c r="C144" s="30" t="s">
        <v>15</v>
      </c>
      <c r="D144" s="8"/>
    </row>
    <row r="145" spans="1:4">
      <c r="A145" s="46"/>
      <c r="B145" s="21" t="s">
        <v>52</v>
      </c>
      <c r="C145" s="30" t="s">
        <v>15</v>
      </c>
      <c r="D145" s="8">
        <v>83.96</v>
      </c>
    </row>
    <row r="146" spans="1:4">
      <c r="A146" s="46"/>
      <c r="B146" s="5" t="s">
        <v>53</v>
      </c>
      <c r="C146" s="30" t="s">
        <v>15</v>
      </c>
      <c r="D146" s="8">
        <v>64.459999999999994</v>
      </c>
    </row>
    <row r="147" spans="1:4">
      <c r="A147" s="46"/>
      <c r="B147" s="5" t="s">
        <v>54</v>
      </c>
      <c r="C147" s="30" t="s">
        <v>15</v>
      </c>
      <c r="D147" s="8">
        <v>89.97</v>
      </c>
    </row>
    <row r="148" spans="1:4">
      <c r="A148" s="46"/>
      <c r="B148" s="22" t="s">
        <v>28</v>
      </c>
      <c r="C148" s="30" t="s">
        <v>15</v>
      </c>
      <c r="D148" s="12">
        <f>SUM(D145:D147)</f>
        <v>238.39</v>
      </c>
    </row>
    <row r="149" spans="1:4">
      <c r="A149" s="41"/>
      <c r="B149" s="42"/>
      <c r="C149" s="37" t="s">
        <v>15</v>
      </c>
      <c r="D149" s="38"/>
    </row>
    <row r="150" spans="1:4">
      <c r="A150" s="44">
        <f>'P. PREÇO'!$A$20</f>
        <v>11</v>
      </c>
      <c r="B150" s="45" t="str">
        <f>'P. PREÇO'!$B$20</f>
        <v xml:space="preserve">PROJETO CLIMATIZAÇÃO </v>
      </c>
      <c r="C150" s="28"/>
      <c r="D150" s="19">
        <f>SUM(D153+D159)</f>
        <v>665.78</v>
      </c>
    </row>
    <row r="151" spans="1:4">
      <c r="A151" s="46"/>
      <c r="B151" s="32" t="s">
        <v>22</v>
      </c>
      <c r="C151" s="30"/>
      <c r="D151" s="33"/>
    </row>
    <row r="152" spans="1:4">
      <c r="A152" s="46"/>
      <c r="B152" s="21" t="s">
        <v>23</v>
      </c>
      <c r="C152" s="30" t="s">
        <v>15</v>
      </c>
      <c r="D152" s="33">
        <v>427.39</v>
      </c>
    </row>
    <row r="153" spans="1:4">
      <c r="A153" s="46"/>
      <c r="B153" s="22" t="s">
        <v>28</v>
      </c>
      <c r="C153" s="30" t="s">
        <v>15</v>
      </c>
      <c r="D153" s="12">
        <f>SUM(D152)</f>
        <v>427.39</v>
      </c>
    </row>
    <row r="154" spans="1:4">
      <c r="A154" s="46"/>
      <c r="B154" s="22"/>
      <c r="C154" s="30"/>
      <c r="D154" s="8"/>
    </row>
    <row r="155" spans="1:4">
      <c r="A155" s="46"/>
      <c r="B155" s="32" t="s">
        <v>24</v>
      </c>
      <c r="C155" s="30" t="s">
        <v>15</v>
      </c>
      <c r="D155" s="8"/>
    </row>
    <row r="156" spans="1:4">
      <c r="A156" s="46"/>
      <c r="B156" s="21" t="s">
        <v>52</v>
      </c>
      <c r="C156" s="30" t="s">
        <v>15</v>
      </c>
      <c r="D156" s="8">
        <v>83.96</v>
      </c>
    </row>
    <row r="157" spans="1:4">
      <c r="A157" s="46"/>
      <c r="B157" s="5" t="s">
        <v>53</v>
      </c>
      <c r="C157" s="30" t="s">
        <v>15</v>
      </c>
      <c r="D157" s="8">
        <v>64.459999999999994</v>
      </c>
    </row>
    <row r="158" spans="1:4">
      <c r="A158" s="46"/>
      <c r="B158" s="5" t="s">
        <v>54</v>
      </c>
      <c r="C158" s="30" t="s">
        <v>15</v>
      </c>
      <c r="D158" s="8">
        <v>89.97</v>
      </c>
    </row>
    <row r="159" spans="1:4">
      <c r="A159" s="46"/>
      <c r="B159" s="22" t="s">
        <v>28</v>
      </c>
      <c r="C159" s="30" t="s">
        <v>15</v>
      </c>
      <c r="D159" s="12">
        <f>SUM(D156:D158)</f>
        <v>238.39</v>
      </c>
    </row>
    <row r="160" spans="1:4">
      <c r="A160" s="44">
        <f>'P. PREÇO'!$A$21</f>
        <v>12</v>
      </c>
      <c r="B160" s="45" t="str">
        <f>'P. PREÇO'!$B$21</f>
        <v>PROJETO HIDRÁULICO</v>
      </c>
      <c r="C160" s="28"/>
      <c r="D160" s="19">
        <f>SUM(D163+D169)</f>
        <v>665.78</v>
      </c>
    </row>
    <row r="161" spans="1:4">
      <c r="A161" s="46"/>
      <c r="B161" s="32" t="s">
        <v>22</v>
      </c>
      <c r="C161" s="30"/>
      <c r="D161" s="33"/>
    </row>
    <row r="162" spans="1:4">
      <c r="A162" s="46"/>
      <c r="B162" s="21" t="s">
        <v>23</v>
      </c>
      <c r="C162" s="30" t="s">
        <v>15</v>
      </c>
      <c r="D162" s="33">
        <v>427.39</v>
      </c>
    </row>
    <row r="163" spans="1:4">
      <c r="A163" s="46"/>
      <c r="B163" s="22" t="s">
        <v>28</v>
      </c>
      <c r="C163" s="30" t="s">
        <v>15</v>
      </c>
      <c r="D163" s="12">
        <f>SUM(D162)</f>
        <v>427.39</v>
      </c>
    </row>
    <row r="164" spans="1:4">
      <c r="A164" s="46"/>
      <c r="B164" s="22"/>
      <c r="C164" s="30"/>
      <c r="D164" s="8"/>
    </row>
    <row r="165" spans="1:4">
      <c r="A165" s="46"/>
      <c r="B165" s="32" t="s">
        <v>24</v>
      </c>
      <c r="C165" s="30" t="s">
        <v>15</v>
      </c>
      <c r="D165" s="8"/>
    </row>
    <row r="166" spans="1:4">
      <c r="A166" s="46"/>
      <c r="B166" s="21" t="s">
        <v>52</v>
      </c>
      <c r="C166" s="30" t="s">
        <v>15</v>
      </c>
      <c r="D166" s="8">
        <v>83.96</v>
      </c>
    </row>
    <row r="167" spans="1:4">
      <c r="A167" s="46"/>
      <c r="B167" s="5" t="s">
        <v>53</v>
      </c>
      <c r="C167" s="30" t="s">
        <v>15</v>
      </c>
      <c r="D167" s="8">
        <v>64.459999999999994</v>
      </c>
    </row>
    <row r="168" spans="1:4">
      <c r="A168" s="46"/>
      <c r="B168" s="5" t="s">
        <v>54</v>
      </c>
      <c r="C168" s="30" t="s">
        <v>15</v>
      </c>
      <c r="D168" s="8">
        <v>89.97</v>
      </c>
    </row>
    <row r="169" spans="1:4">
      <c r="A169" s="46"/>
      <c r="B169" s="22" t="s">
        <v>28</v>
      </c>
      <c r="C169" s="30" t="s">
        <v>15</v>
      </c>
      <c r="D169" s="12">
        <f>SUM(D166:D168)</f>
        <v>238.39</v>
      </c>
    </row>
    <row r="170" spans="1:4">
      <c r="A170" s="44">
        <f>'P. PREÇO'!$A$22</f>
        <v>13</v>
      </c>
      <c r="B170" s="45" t="str">
        <f>'P. PREÇO'!$B$22</f>
        <v>PROJETO ESGOTOS SANITÁRIOS</v>
      </c>
      <c r="C170" s="28"/>
      <c r="D170" s="19">
        <f>SUM(D173+D179)</f>
        <v>665.78</v>
      </c>
    </row>
    <row r="171" spans="1:4">
      <c r="A171" s="46"/>
      <c r="B171" s="32" t="s">
        <v>22</v>
      </c>
      <c r="C171" s="30"/>
      <c r="D171" s="33"/>
    </row>
    <row r="172" spans="1:4">
      <c r="A172" s="46"/>
      <c r="B172" s="21" t="s">
        <v>23</v>
      </c>
      <c r="C172" s="30" t="s">
        <v>15</v>
      </c>
      <c r="D172" s="33">
        <v>427.39</v>
      </c>
    </row>
    <row r="173" spans="1:4">
      <c r="A173" s="46"/>
      <c r="B173" s="22" t="s">
        <v>28</v>
      </c>
      <c r="C173" s="30" t="s">
        <v>15</v>
      </c>
      <c r="D173" s="12">
        <f>SUM(D172)</f>
        <v>427.39</v>
      </c>
    </row>
    <row r="174" spans="1:4">
      <c r="A174" s="46"/>
      <c r="B174" s="22"/>
      <c r="C174" s="30"/>
      <c r="D174" s="8"/>
    </row>
    <row r="175" spans="1:4">
      <c r="A175" s="46"/>
      <c r="B175" s="32" t="s">
        <v>24</v>
      </c>
      <c r="C175" s="30" t="s">
        <v>15</v>
      </c>
      <c r="D175" s="8"/>
    </row>
    <row r="176" spans="1:4">
      <c r="A176" s="46"/>
      <c r="B176" s="21" t="s">
        <v>52</v>
      </c>
      <c r="C176" s="30" t="s">
        <v>15</v>
      </c>
      <c r="D176" s="8">
        <v>83.96</v>
      </c>
    </row>
    <row r="177" spans="1:4">
      <c r="A177" s="46"/>
      <c r="B177" s="5" t="s">
        <v>53</v>
      </c>
      <c r="C177" s="30" t="s">
        <v>15</v>
      </c>
      <c r="D177" s="8">
        <v>64.459999999999994</v>
      </c>
    </row>
    <row r="178" spans="1:4">
      <c r="A178" s="46"/>
      <c r="B178" s="5" t="s">
        <v>54</v>
      </c>
      <c r="C178" s="30" t="s">
        <v>15</v>
      </c>
      <c r="D178" s="8">
        <v>89.97</v>
      </c>
    </row>
    <row r="179" spans="1:4">
      <c r="A179" s="46"/>
      <c r="B179" s="22" t="s">
        <v>28</v>
      </c>
      <c r="C179" s="30" t="s">
        <v>15</v>
      </c>
      <c r="D179" s="12">
        <f>SUM(D176:D178)</f>
        <v>238.39</v>
      </c>
    </row>
    <row r="180" spans="1:4">
      <c r="A180" s="44">
        <f>'P. PREÇO'!$A$23</f>
        <v>14</v>
      </c>
      <c r="B180" s="45" t="str">
        <f>'P. PREÇO'!$B$23</f>
        <v>PROJETO DRENAGEM PLUVIAL</v>
      </c>
      <c r="C180" s="28"/>
      <c r="D180" s="19">
        <f>SUM(D183+D189)</f>
        <v>665.78</v>
      </c>
    </row>
    <row r="181" spans="1:4">
      <c r="A181" s="46"/>
      <c r="B181" s="32" t="s">
        <v>22</v>
      </c>
      <c r="C181" s="30" t="s">
        <v>15</v>
      </c>
      <c r="D181" s="8"/>
    </row>
    <row r="182" spans="1:4">
      <c r="A182" s="46"/>
      <c r="B182" s="21" t="s">
        <v>23</v>
      </c>
      <c r="C182" s="30" t="s">
        <v>15</v>
      </c>
      <c r="D182" s="8"/>
    </row>
    <row r="183" spans="1:4">
      <c r="A183" s="46"/>
      <c r="B183" s="32" t="s">
        <v>28</v>
      </c>
      <c r="C183" s="30" t="s">
        <v>15</v>
      </c>
      <c r="D183" s="12">
        <v>427.39</v>
      </c>
    </row>
    <row r="184" spans="1:4">
      <c r="A184" s="46"/>
      <c r="B184" s="22"/>
      <c r="C184" s="30"/>
      <c r="D184" s="12"/>
    </row>
    <row r="185" spans="1:4">
      <c r="A185" s="46"/>
      <c r="B185" s="47" t="s">
        <v>24</v>
      </c>
      <c r="C185" s="30"/>
      <c r="D185" s="12"/>
    </row>
    <row r="186" spans="1:4">
      <c r="A186" s="46"/>
      <c r="B186" s="22" t="s">
        <v>25</v>
      </c>
      <c r="C186" s="30"/>
      <c r="D186" s="12"/>
    </row>
    <row r="187" spans="1:4">
      <c r="A187" s="46"/>
      <c r="B187" s="22" t="s">
        <v>26</v>
      </c>
      <c r="C187" s="30"/>
      <c r="D187" s="12"/>
    </row>
    <row r="188" spans="1:4">
      <c r="A188" s="46"/>
      <c r="B188" s="22" t="s">
        <v>27</v>
      </c>
      <c r="C188" s="30"/>
      <c r="D188" s="12"/>
    </row>
    <row r="189" spans="1:4">
      <c r="A189" s="46"/>
      <c r="B189" s="32" t="s">
        <v>28</v>
      </c>
      <c r="C189" s="30"/>
      <c r="D189" s="12">
        <v>238.39</v>
      </c>
    </row>
    <row r="190" spans="1:4">
      <c r="A190" s="46"/>
      <c r="B190" s="32"/>
      <c r="C190" s="30"/>
      <c r="D190" s="12"/>
    </row>
    <row r="191" spans="1:4">
      <c r="A191" s="46"/>
      <c r="B191" s="32" t="s">
        <v>78</v>
      </c>
      <c r="C191" s="30"/>
      <c r="D191" s="12"/>
    </row>
    <row r="192" spans="1:4">
      <c r="A192" s="46"/>
      <c r="B192" s="5" t="s">
        <v>79</v>
      </c>
      <c r="C192" s="30" t="s">
        <v>15</v>
      </c>
      <c r="D192" s="8">
        <v>1079.1199999999999</v>
      </c>
    </row>
    <row r="193" spans="1:4">
      <c r="A193" s="46"/>
      <c r="B193" s="32" t="s">
        <v>28</v>
      </c>
      <c r="C193" s="30" t="s">
        <v>15</v>
      </c>
      <c r="D193" s="12">
        <v>1079.1199999999999</v>
      </c>
    </row>
    <row r="194" spans="1:4">
      <c r="A194" s="41"/>
      <c r="B194" s="42"/>
      <c r="C194" s="37"/>
      <c r="D194" s="38"/>
    </row>
    <row r="195" spans="1:4">
      <c r="A195" s="44">
        <f>'P. PREÇO'!$A$24</f>
        <v>15</v>
      </c>
      <c r="B195" s="45" t="str">
        <f>'P. PREÇO'!$B$24</f>
        <v>PROJETO DE PREVENÇÃO E COMBATE A INCÊNDIO E PÂNICO</v>
      </c>
      <c r="C195" s="28"/>
      <c r="D195" s="19">
        <f>SUM(D198+D204)</f>
        <v>665.78</v>
      </c>
    </row>
    <row r="196" spans="1:4">
      <c r="A196" s="46"/>
      <c r="B196" s="32" t="s">
        <v>22</v>
      </c>
      <c r="C196" s="30"/>
      <c r="D196" s="33"/>
    </row>
    <row r="197" spans="1:4">
      <c r="A197" s="46"/>
      <c r="B197" s="21" t="s">
        <v>23</v>
      </c>
      <c r="C197" s="30" t="s">
        <v>15</v>
      </c>
      <c r="D197" s="33">
        <v>427.39</v>
      </c>
    </row>
    <row r="198" spans="1:4">
      <c r="A198" s="46"/>
      <c r="B198" s="22" t="s">
        <v>28</v>
      </c>
      <c r="C198" s="30" t="s">
        <v>15</v>
      </c>
      <c r="D198" s="12">
        <f>SUM(D197)</f>
        <v>427.39</v>
      </c>
    </row>
    <row r="199" spans="1:4">
      <c r="A199" s="46"/>
      <c r="B199" s="22"/>
      <c r="C199" s="30"/>
      <c r="D199" s="8"/>
    </row>
    <row r="200" spans="1:4">
      <c r="A200" s="46"/>
      <c r="B200" s="32" t="s">
        <v>24</v>
      </c>
      <c r="C200" s="30" t="s">
        <v>15</v>
      </c>
      <c r="D200" s="8"/>
    </row>
    <row r="201" spans="1:4">
      <c r="A201" s="46"/>
      <c r="B201" s="21" t="s">
        <v>52</v>
      </c>
      <c r="C201" s="30" t="s">
        <v>15</v>
      </c>
      <c r="D201" s="8">
        <v>83.96</v>
      </c>
    </row>
    <row r="202" spans="1:4">
      <c r="A202" s="46"/>
      <c r="B202" s="5" t="s">
        <v>53</v>
      </c>
      <c r="C202" s="30" t="s">
        <v>15</v>
      </c>
      <c r="D202" s="8">
        <v>64.459999999999994</v>
      </c>
    </row>
    <row r="203" spans="1:4">
      <c r="A203" s="46"/>
      <c r="B203" s="5" t="s">
        <v>54</v>
      </c>
      <c r="C203" s="30" t="s">
        <v>15</v>
      </c>
      <c r="D203" s="8">
        <v>89.97</v>
      </c>
    </row>
    <row r="204" spans="1:4">
      <c r="A204" s="46"/>
      <c r="B204" s="22" t="s">
        <v>28</v>
      </c>
      <c r="C204" s="30" t="s">
        <v>15</v>
      </c>
      <c r="D204" s="12">
        <f>SUM(D201:D203)</f>
        <v>238.39</v>
      </c>
    </row>
    <row r="205" spans="1:4">
      <c r="A205" s="44">
        <f>'P. PREÇO'!$A$25</f>
        <v>16</v>
      </c>
      <c r="B205" s="45" t="str">
        <f>'P. PREÇO'!$B$25</f>
        <v>RELATÓRIO ANÁLISE DE RISCO - PDA</v>
      </c>
      <c r="C205" s="28"/>
      <c r="D205" s="19">
        <f>D207</f>
        <v>1</v>
      </c>
    </row>
    <row r="206" spans="1:4">
      <c r="A206" s="46"/>
      <c r="B206" s="21" t="s">
        <v>56</v>
      </c>
      <c r="C206" s="30" t="s">
        <v>65</v>
      </c>
      <c r="D206" s="8">
        <v>1</v>
      </c>
    </row>
    <row r="207" spans="1:4">
      <c r="A207" s="46"/>
      <c r="B207" s="32" t="s">
        <v>28</v>
      </c>
      <c r="C207" s="30" t="s">
        <v>65</v>
      </c>
      <c r="D207" s="12">
        <v>1</v>
      </c>
    </row>
    <row r="208" spans="1:4">
      <c r="A208" s="44" t="str">
        <f>'P. PREÇO'!$A$27</f>
        <v>17.1</v>
      </c>
      <c r="B208" s="45" t="str">
        <f>'P. PREÇO'!$B$27</f>
        <v>PROJETO DE SISTEMA DE PROTEÇÃO CONTRA DESCARGAS ATMOSFÉRICAS (SPDA)</v>
      </c>
      <c r="C208" s="28"/>
      <c r="D208" s="19">
        <f>SUM(D211+D217)</f>
        <v>665.78</v>
      </c>
    </row>
    <row r="209" spans="1:4">
      <c r="A209" s="46"/>
      <c r="B209" s="32" t="s">
        <v>22</v>
      </c>
      <c r="C209" s="30"/>
      <c r="D209" s="33"/>
    </row>
    <row r="210" spans="1:4">
      <c r="A210" s="46"/>
      <c r="B210" s="21" t="s">
        <v>23</v>
      </c>
      <c r="C210" s="30" t="s">
        <v>15</v>
      </c>
      <c r="D210" s="33">
        <v>427.39</v>
      </c>
    </row>
    <row r="211" spans="1:4">
      <c r="A211" s="46"/>
      <c r="B211" s="22" t="s">
        <v>28</v>
      </c>
      <c r="C211" s="30" t="s">
        <v>15</v>
      </c>
      <c r="D211" s="12">
        <f>SUM(D210)</f>
        <v>427.39</v>
      </c>
    </row>
    <row r="212" spans="1:4">
      <c r="A212" s="46"/>
      <c r="B212" s="22"/>
      <c r="C212" s="30"/>
      <c r="D212" s="8"/>
    </row>
    <row r="213" spans="1:4">
      <c r="A213" s="46"/>
      <c r="B213" s="32" t="s">
        <v>24</v>
      </c>
      <c r="C213" s="30" t="s">
        <v>15</v>
      </c>
      <c r="D213" s="8"/>
    </row>
    <row r="214" spans="1:4">
      <c r="A214" s="46"/>
      <c r="B214" s="21" t="s">
        <v>52</v>
      </c>
      <c r="C214" s="30" t="s">
        <v>15</v>
      </c>
      <c r="D214" s="8">
        <v>83.96</v>
      </c>
    </row>
    <row r="215" spans="1:4">
      <c r="A215" s="46"/>
      <c r="B215" s="5" t="s">
        <v>53</v>
      </c>
      <c r="C215" s="30" t="s">
        <v>15</v>
      </c>
      <c r="D215" s="8">
        <v>64.459999999999994</v>
      </c>
    </row>
    <row r="216" spans="1:4">
      <c r="A216" s="46"/>
      <c r="B216" s="5" t="s">
        <v>54</v>
      </c>
      <c r="C216" s="30" t="s">
        <v>15</v>
      </c>
      <c r="D216" s="8">
        <v>89.97</v>
      </c>
    </row>
    <row r="217" spans="1:4">
      <c r="A217" s="46"/>
      <c r="B217" s="22" t="s">
        <v>28</v>
      </c>
      <c r="C217" s="30" t="s">
        <v>15</v>
      </c>
      <c r="D217" s="12">
        <f>SUM(D214:D216)</f>
        <v>238.39</v>
      </c>
    </row>
    <row r="218" spans="1:4">
      <c r="A218" s="44" t="str">
        <f>'P. PREÇO'!$A$28</f>
        <v>17.2</v>
      </c>
      <c r="B218" s="45" t="str">
        <f>'P. PREÇO'!$B$28</f>
        <v>PROJETO DE MEDIDA DE PROTEÇÃO CONTRA SURTOS (MPS)</v>
      </c>
      <c r="C218" s="28"/>
      <c r="D218" s="19">
        <f>SUM(D221+D227)</f>
        <v>665.78</v>
      </c>
    </row>
    <row r="219" spans="1:4">
      <c r="A219" s="46"/>
      <c r="B219" s="32" t="s">
        <v>22</v>
      </c>
      <c r="C219" s="30"/>
      <c r="D219" s="33"/>
    </row>
    <row r="220" spans="1:4">
      <c r="A220" s="46"/>
      <c r="B220" s="21" t="s">
        <v>23</v>
      </c>
      <c r="C220" s="30" t="s">
        <v>15</v>
      </c>
      <c r="D220" s="33">
        <v>427.39</v>
      </c>
    </row>
    <row r="221" spans="1:4">
      <c r="A221" s="46"/>
      <c r="B221" s="22" t="s">
        <v>28</v>
      </c>
      <c r="C221" s="30" t="s">
        <v>15</v>
      </c>
      <c r="D221" s="12">
        <f>SUM(D220)</f>
        <v>427.39</v>
      </c>
    </row>
    <row r="222" spans="1:4">
      <c r="A222" s="46"/>
      <c r="B222" s="22"/>
      <c r="C222" s="30"/>
      <c r="D222" s="8"/>
    </row>
    <row r="223" spans="1:4">
      <c r="A223" s="46"/>
      <c r="B223" s="32" t="s">
        <v>24</v>
      </c>
      <c r="C223" s="30" t="s">
        <v>15</v>
      </c>
      <c r="D223" s="8"/>
    </row>
    <row r="224" spans="1:4">
      <c r="A224" s="46"/>
      <c r="B224" s="21" t="s">
        <v>52</v>
      </c>
      <c r="C224" s="30" t="s">
        <v>15</v>
      </c>
      <c r="D224" s="8">
        <v>83.96</v>
      </c>
    </row>
    <row r="225" spans="1:4">
      <c r="A225" s="46"/>
      <c r="B225" s="5" t="s">
        <v>53</v>
      </c>
      <c r="C225" s="30" t="s">
        <v>15</v>
      </c>
      <c r="D225" s="8">
        <v>64.459999999999994</v>
      </c>
    </row>
    <row r="226" spans="1:4">
      <c r="A226" s="46"/>
      <c r="B226" s="5" t="s">
        <v>54</v>
      </c>
      <c r="C226" s="30" t="s">
        <v>15</v>
      </c>
      <c r="D226" s="8">
        <v>89.97</v>
      </c>
    </row>
    <row r="227" spans="1:4">
      <c r="A227" s="46" t="s">
        <v>80</v>
      </c>
      <c r="B227" s="22" t="s">
        <v>28</v>
      </c>
      <c r="C227" s="30" t="s">
        <v>15</v>
      </c>
      <c r="D227" s="12">
        <f>SUM(D224:D226)</f>
        <v>238.39</v>
      </c>
    </row>
    <row r="228" spans="1:4">
      <c r="A228" s="44">
        <f>'P. PREÇO'!$A$29</f>
        <v>18</v>
      </c>
      <c r="B228" s="45" t="str">
        <f>'P. PREÇO'!$B$29</f>
        <v>PROJETO GLP/GN</v>
      </c>
      <c r="C228" s="28"/>
      <c r="D228" s="19">
        <f>D230</f>
        <v>1</v>
      </c>
    </row>
    <row r="229" spans="1:4">
      <c r="A229" s="46"/>
      <c r="B229" s="21" t="s">
        <v>56</v>
      </c>
      <c r="C229" s="30" t="s">
        <v>65</v>
      </c>
      <c r="D229" s="8">
        <v>1</v>
      </c>
    </row>
    <row r="230" spans="1:4">
      <c r="A230" s="46"/>
      <c r="B230" s="32" t="s">
        <v>28</v>
      </c>
      <c r="C230" s="30"/>
      <c r="D230" s="12">
        <v>1</v>
      </c>
    </row>
    <row r="231" spans="1:4">
      <c r="A231" s="41"/>
      <c r="B231" s="42"/>
      <c r="C231" s="37"/>
      <c r="D231" s="38"/>
    </row>
    <row r="232" spans="1:4">
      <c r="A232" s="44">
        <f>'P. PREÇO'!$A$31</f>
        <v>20</v>
      </c>
      <c r="B232" s="45" t="str">
        <f>'P. PREÇO'!$B$31</f>
        <v>PROJETO COMUNICAÇÃO VISUAL</v>
      </c>
      <c r="C232" s="28"/>
      <c r="D232" s="19">
        <f>SUM(D235+D241)</f>
        <v>665.78</v>
      </c>
    </row>
    <row r="233" spans="1:4">
      <c r="A233" s="46"/>
      <c r="B233" s="32" t="s">
        <v>22</v>
      </c>
      <c r="C233" s="30"/>
      <c r="D233" s="33"/>
    </row>
    <row r="234" spans="1:4">
      <c r="A234" s="46"/>
      <c r="B234" s="21" t="s">
        <v>23</v>
      </c>
      <c r="C234" s="30" t="s">
        <v>15</v>
      </c>
      <c r="D234" s="33">
        <v>427.39</v>
      </c>
    </row>
    <row r="235" spans="1:4">
      <c r="A235" s="46"/>
      <c r="B235" s="22" t="s">
        <v>28</v>
      </c>
      <c r="C235" s="30" t="s">
        <v>15</v>
      </c>
      <c r="D235" s="12">
        <f>SUM(D234)</f>
        <v>427.39</v>
      </c>
    </row>
    <row r="236" spans="1:4">
      <c r="A236" s="46"/>
      <c r="B236" s="22"/>
      <c r="C236" s="30"/>
      <c r="D236" s="8"/>
    </row>
    <row r="237" spans="1:4">
      <c r="A237" s="46"/>
      <c r="B237" s="32" t="s">
        <v>24</v>
      </c>
      <c r="C237" s="30" t="s">
        <v>15</v>
      </c>
      <c r="D237" s="8"/>
    </row>
    <row r="238" spans="1:4">
      <c r="A238" s="46"/>
      <c r="B238" s="21" t="s">
        <v>52</v>
      </c>
      <c r="C238" s="30" t="s">
        <v>15</v>
      </c>
      <c r="D238" s="8">
        <v>83.96</v>
      </c>
    </row>
    <row r="239" spans="1:4">
      <c r="A239" s="46"/>
      <c r="B239" s="5" t="s">
        <v>53</v>
      </c>
      <c r="C239" s="30" t="s">
        <v>15</v>
      </c>
      <c r="D239" s="8">
        <v>64.459999999999994</v>
      </c>
    </row>
    <row r="240" spans="1:4">
      <c r="A240" s="46"/>
      <c r="B240" s="5" t="s">
        <v>54</v>
      </c>
      <c r="C240" s="30" t="s">
        <v>15</v>
      </c>
      <c r="D240" s="8">
        <v>89.97</v>
      </c>
    </row>
    <row r="241" spans="1:4">
      <c r="A241" s="46"/>
      <c r="B241" s="22" t="s">
        <v>28</v>
      </c>
      <c r="C241" s="30" t="s">
        <v>15</v>
      </c>
      <c r="D241" s="12">
        <f>SUM(D238:D240)</f>
        <v>238.39</v>
      </c>
    </row>
    <row r="242" spans="1:4">
      <c r="A242" s="41"/>
      <c r="B242" s="42"/>
      <c r="C242" s="37" t="s">
        <v>15</v>
      </c>
      <c r="D242" s="38"/>
    </row>
    <row r="243" spans="1:4">
      <c r="A243" s="44">
        <f>'P. PREÇO'!$A$32</f>
        <v>21</v>
      </c>
      <c r="B243" s="45" t="str">
        <f>'P. PREÇO'!$B$32</f>
        <v>PLANO DE GERENCIAMENTO DE RESÍDUOS</v>
      </c>
      <c r="C243" s="28"/>
      <c r="D243" s="19">
        <f>D245</f>
        <v>1</v>
      </c>
    </row>
    <row r="244" spans="1:4">
      <c r="A244" s="46"/>
      <c r="B244" s="21" t="s">
        <v>56</v>
      </c>
      <c r="C244" s="30" t="s">
        <v>65</v>
      </c>
      <c r="D244" s="8">
        <v>1</v>
      </c>
    </row>
    <row r="245" spans="1:4">
      <c r="A245" s="46"/>
      <c r="B245" s="22" t="s">
        <v>28</v>
      </c>
      <c r="C245" s="30" t="s">
        <v>59</v>
      </c>
      <c r="D245" s="8">
        <v>1</v>
      </c>
    </row>
    <row r="246" spans="1:4">
      <c r="A246" s="44">
        <f>'P. PREÇO'!$A$33</f>
        <v>22</v>
      </c>
      <c r="B246" s="45" t="str">
        <f>'P. PREÇO'!$B$33</f>
        <v>PROJETO COMPATIBILIZAÇÃO DE PROJETOS</v>
      </c>
      <c r="C246" s="28"/>
      <c r="D246" s="19">
        <f>SUM(D249+D255)</f>
        <v>665.78</v>
      </c>
    </row>
    <row r="247" spans="1:4">
      <c r="A247" s="46"/>
      <c r="B247" s="32" t="s">
        <v>22</v>
      </c>
      <c r="C247" s="30"/>
      <c r="D247" s="33"/>
    </row>
    <row r="248" spans="1:4">
      <c r="A248" s="46"/>
      <c r="B248" s="21" t="s">
        <v>23</v>
      </c>
      <c r="C248" s="30" t="s">
        <v>15</v>
      </c>
      <c r="D248" s="33">
        <v>427.39</v>
      </c>
    </row>
    <row r="249" spans="1:4">
      <c r="A249" s="46"/>
      <c r="B249" s="22" t="s">
        <v>28</v>
      </c>
      <c r="C249" s="30" t="s">
        <v>15</v>
      </c>
      <c r="D249" s="12">
        <f>SUM(D248)</f>
        <v>427.39</v>
      </c>
    </row>
    <row r="250" spans="1:4">
      <c r="A250" s="46"/>
      <c r="B250" s="22"/>
      <c r="C250" s="30"/>
      <c r="D250" s="8"/>
    </row>
    <row r="251" spans="1:4">
      <c r="A251" s="46"/>
      <c r="B251" s="32" t="s">
        <v>24</v>
      </c>
      <c r="C251" s="30" t="s">
        <v>15</v>
      </c>
      <c r="D251" s="8"/>
    </row>
    <row r="252" spans="1:4">
      <c r="A252" s="46"/>
      <c r="B252" s="21" t="s">
        <v>52</v>
      </c>
      <c r="C252" s="30" t="s">
        <v>15</v>
      </c>
      <c r="D252" s="8">
        <v>83.96</v>
      </c>
    </row>
    <row r="253" spans="1:4">
      <c r="A253" s="46"/>
      <c r="B253" s="5" t="s">
        <v>53</v>
      </c>
      <c r="C253" s="30" t="s">
        <v>15</v>
      </c>
      <c r="D253" s="8">
        <v>64.459999999999994</v>
      </c>
    </row>
    <row r="254" spans="1:4">
      <c r="A254" s="46"/>
      <c r="B254" s="5" t="s">
        <v>54</v>
      </c>
      <c r="C254" s="30" t="s">
        <v>15</v>
      </c>
      <c r="D254" s="8">
        <v>89.97</v>
      </c>
    </row>
    <row r="255" spans="1:4">
      <c r="A255" s="46"/>
      <c r="B255" s="22" t="s">
        <v>28</v>
      </c>
      <c r="C255" s="30" t="s">
        <v>15</v>
      </c>
      <c r="D255" s="12">
        <f>SUM(D252:D254)</f>
        <v>238.39</v>
      </c>
    </row>
    <row r="256" spans="1:4">
      <c r="A256" s="44">
        <f>'P. PREÇO'!$A$34</f>
        <v>23</v>
      </c>
      <c r="B256" s="45" t="str">
        <f>'P. PREÇO'!$B$34</f>
        <v>ORÇAMENTO E ESPECIFICAÇÕES TÉCNICAS DA OBRA</v>
      </c>
      <c r="C256" s="28"/>
      <c r="D256" s="19">
        <f>SUM(D259+D265+D269)</f>
        <v>1744.8999999999999</v>
      </c>
    </row>
    <row r="257" spans="1:4">
      <c r="A257" s="46"/>
      <c r="B257" s="32" t="s">
        <v>22</v>
      </c>
      <c r="C257" s="30"/>
      <c r="D257" s="33"/>
    </row>
    <row r="258" spans="1:4">
      <c r="A258" s="46"/>
      <c r="B258" s="21" t="s">
        <v>23</v>
      </c>
      <c r="C258" s="30" t="s">
        <v>15</v>
      </c>
      <c r="D258" s="33">
        <v>427.39</v>
      </c>
    </row>
    <row r="259" spans="1:4">
      <c r="A259" s="46"/>
      <c r="B259" s="22" t="s">
        <v>28</v>
      </c>
      <c r="C259" s="30" t="s">
        <v>15</v>
      </c>
      <c r="D259" s="12">
        <f>SUM(D258)</f>
        <v>427.39</v>
      </c>
    </row>
    <row r="260" spans="1:4">
      <c r="A260" s="46"/>
      <c r="B260" s="22"/>
      <c r="C260" s="30"/>
      <c r="D260" s="8"/>
    </row>
    <row r="261" spans="1:4">
      <c r="A261" s="46"/>
      <c r="B261" s="32" t="s">
        <v>24</v>
      </c>
      <c r="C261" s="30" t="s">
        <v>15</v>
      </c>
      <c r="D261" s="8"/>
    </row>
    <row r="262" spans="1:4">
      <c r="A262" s="46"/>
      <c r="B262" s="21" t="s">
        <v>52</v>
      </c>
      <c r="C262" s="30" t="s">
        <v>15</v>
      </c>
      <c r="D262" s="8">
        <v>83.96</v>
      </c>
    </row>
    <row r="263" spans="1:4">
      <c r="A263" s="46"/>
      <c r="B263" s="5" t="s">
        <v>53</v>
      </c>
      <c r="C263" s="30" t="s">
        <v>15</v>
      </c>
      <c r="D263" s="8">
        <v>64.459999999999994</v>
      </c>
    </row>
    <row r="264" spans="1:4">
      <c r="A264" s="46"/>
      <c r="B264" s="5" t="s">
        <v>54</v>
      </c>
      <c r="C264" s="30" t="s">
        <v>15</v>
      </c>
      <c r="D264" s="8">
        <v>89.97</v>
      </c>
    </row>
    <row r="265" spans="1:4">
      <c r="A265" s="46"/>
      <c r="B265" s="22" t="s">
        <v>28</v>
      </c>
      <c r="C265" s="30" t="s">
        <v>15</v>
      </c>
      <c r="D265" s="12">
        <f>SUM(D262:D264)</f>
        <v>238.39</v>
      </c>
    </row>
    <row r="266" spans="1:4">
      <c r="A266" s="46"/>
      <c r="B266" s="22"/>
      <c r="C266" s="30"/>
      <c r="D266" s="12"/>
    </row>
    <row r="267" spans="1:4">
      <c r="A267" s="46"/>
      <c r="B267" s="13" t="s">
        <v>81</v>
      </c>
      <c r="C267" s="30"/>
      <c r="D267" s="8"/>
    </row>
    <row r="268" spans="1:4">
      <c r="A268" s="46"/>
      <c r="B268" s="5" t="s">
        <v>79</v>
      </c>
      <c r="C268" s="30" t="s">
        <v>15</v>
      </c>
      <c r="D268" s="8">
        <v>1079.1199999999999</v>
      </c>
    </row>
    <row r="269" spans="1:4">
      <c r="A269" s="46"/>
      <c r="B269" s="32" t="s">
        <v>28</v>
      </c>
      <c r="C269" s="30" t="s">
        <v>15</v>
      </c>
      <c r="D269" s="12">
        <v>1079.1199999999999</v>
      </c>
    </row>
    <row r="270" spans="1:4">
      <c r="B270" s="48"/>
      <c r="C270" s="49"/>
      <c r="D270" s="50"/>
    </row>
    <row r="271" spans="1:4">
      <c r="B271" s="4" t="s">
        <v>1</v>
      </c>
      <c r="C271" s="4" t="s">
        <v>2</v>
      </c>
      <c r="D271" s="4" t="s">
        <v>3</v>
      </c>
    </row>
    <row r="272" spans="1:4" hidden="1">
      <c r="B272" s="5" t="s">
        <v>4</v>
      </c>
      <c r="C272" s="6" t="s">
        <v>5</v>
      </c>
      <c r="D272" s="7">
        <v>0.05</v>
      </c>
    </row>
    <row r="273" spans="2:4">
      <c r="B273" s="8" t="s">
        <v>6</v>
      </c>
      <c r="C273" s="6" t="s">
        <v>5</v>
      </c>
      <c r="D273" s="7">
        <v>0.2</v>
      </c>
    </row>
    <row r="274" spans="2:4">
      <c r="B274" s="8" t="s">
        <v>7</v>
      </c>
      <c r="C274" s="6" t="s">
        <v>5</v>
      </c>
      <c r="D274" s="7">
        <v>1</v>
      </c>
    </row>
    <row r="275" spans="2:4" ht="25.5" hidden="1">
      <c r="B275" s="9" t="s">
        <v>8</v>
      </c>
      <c r="C275" s="6" t="s">
        <v>5</v>
      </c>
      <c r="D275" s="7">
        <v>0.2</v>
      </c>
    </row>
  </sheetData>
  <mergeCells count="6">
    <mergeCell ref="A1:D1"/>
    <mergeCell ref="A7:D7"/>
    <mergeCell ref="A9:A10"/>
    <mergeCell ref="B9:B10"/>
    <mergeCell ref="C9:C10"/>
    <mergeCell ref="D9:D10"/>
  </mergeCells>
  <printOptions horizontalCentered="1"/>
  <pageMargins left="0.98402777777777795" right="0.196527777777778" top="0.54027777777777797" bottom="0.44027777777777799" header="0.196527777777778" footer="0.15763888888888899"/>
  <pageSetup paperSize="9" firstPageNumber="0" orientation="portrait" horizontalDpi="300" verticalDpi="300" r:id="rId1"/>
  <headerFooter>
    <oddHeader>&amp;C&amp;"Times New Roman,Normal"&amp;12QUADRO DE ÁREAS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21"/>
  <sheetViews>
    <sheetView view="pageBreakPreview" zoomScale="60" workbookViewId="0">
      <selection activeCell="O47" sqref="O47"/>
    </sheetView>
  </sheetViews>
  <sheetFormatPr defaultRowHeight="12.75"/>
  <cols>
    <col min="1" max="1" width="4.5703125" customWidth="1"/>
    <col min="2" max="2" width="38.7109375" customWidth="1"/>
    <col min="3" max="3" width="11.42578125" customWidth="1"/>
    <col min="4" max="4" width="11.42578125" style="2" customWidth="1"/>
    <col min="5" max="5" width="15.28515625" style="2" customWidth="1"/>
    <col min="6" max="6" width="13.85546875" style="2" customWidth="1"/>
    <col min="7" max="7" width="9" style="2" customWidth="1"/>
    <col min="8" max="1025" width="8.7109375" customWidth="1"/>
  </cols>
  <sheetData>
    <row r="1" spans="1:6" ht="21.75" customHeight="1">
      <c r="A1" s="185" t="s">
        <v>82</v>
      </c>
      <c r="B1" s="185"/>
      <c r="C1" s="185"/>
      <c r="D1" s="185"/>
      <c r="E1" s="185"/>
      <c r="F1" s="185"/>
    </row>
    <row r="2" spans="1:6" ht="6" customHeight="1">
      <c r="A2" s="51"/>
      <c r="B2" s="51"/>
      <c r="C2" s="51"/>
      <c r="D2" s="51"/>
      <c r="E2" s="51"/>
      <c r="F2" s="51"/>
    </row>
    <row r="3" spans="1:6" ht="54.75" customHeight="1">
      <c r="A3" s="186" t="str">
        <f>ÁREAS!$A$1</f>
        <v>ELABORAÇÃO DOS PROJETOS EXECUTIVOS DE ARQUITETURA E COMPLEMENTARES DE ENGENHARIA E DE INFRAESTRUTURA DA OBRA DE REFORMA E AMPLIAÇÃO DA CENTRAL DE FLAGRANTES, EM ARACAJU/SE.</v>
      </c>
      <c r="B3" s="186"/>
      <c r="C3" s="186"/>
      <c r="D3" s="186"/>
      <c r="E3" s="186"/>
      <c r="F3" s="186"/>
    </row>
    <row r="4" spans="1:6" ht="25.15" customHeight="1">
      <c r="A4" s="187" t="s">
        <v>9</v>
      </c>
      <c r="B4" s="187"/>
      <c r="C4" s="187"/>
      <c r="D4" s="187"/>
      <c r="E4" s="187"/>
      <c r="F4" s="187"/>
    </row>
    <row r="5" spans="1:6" ht="14.25" customHeight="1">
      <c r="A5" s="188" t="s">
        <v>83</v>
      </c>
      <c r="B5" s="188"/>
      <c r="C5" s="188"/>
      <c r="D5" s="188"/>
      <c r="E5" s="188"/>
      <c r="F5" s="188"/>
    </row>
    <row r="6" spans="1:6" ht="12.75" customHeight="1">
      <c r="A6" s="215">
        <f>'P. PREÇO'!$A$6</f>
        <v>1</v>
      </c>
      <c r="B6" s="189" t="s">
        <v>84</v>
      </c>
      <c r="C6" s="190" t="s">
        <v>12</v>
      </c>
      <c r="D6" s="190" t="s">
        <v>85</v>
      </c>
      <c r="E6" s="191" t="s">
        <v>86</v>
      </c>
      <c r="F6" s="191"/>
    </row>
    <row r="7" spans="1:6">
      <c r="A7" s="215"/>
      <c r="B7" s="189"/>
      <c r="C7" s="190"/>
      <c r="D7" s="190"/>
      <c r="E7" s="52" t="s">
        <v>87</v>
      </c>
      <c r="F7" s="52" t="s">
        <v>88</v>
      </c>
    </row>
    <row r="8" spans="1:6">
      <c r="A8" s="53"/>
      <c r="B8" s="54" t="s">
        <v>89</v>
      </c>
      <c r="C8" s="30" t="s">
        <v>15</v>
      </c>
      <c r="D8" s="55">
        <v>200</v>
      </c>
      <c r="E8" s="56">
        <v>7.15</v>
      </c>
      <c r="F8" s="8">
        <f>ROUND((D8*E8),2)</f>
        <v>1430</v>
      </c>
    </row>
    <row r="9" spans="1:6">
      <c r="A9" s="53"/>
      <c r="B9" s="54" t="s">
        <v>90</v>
      </c>
      <c r="C9" s="30" t="s">
        <v>15</v>
      </c>
      <c r="D9" s="55">
        <f>D12-D8</f>
        <v>227.39</v>
      </c>
      <c r="E9" s="56">
        <v>5.41</v>
      </c>
      <c r="F9" s="8">
        <f>ROUND((D9*E9),2)</f>
        <v>1230.18</v>
      </c>
    </row>
    <row r="10" spans="1:6">
      <c r="A10" s="53"/>
      <c r="B10" s="54" t="s">
        <v>91</v>
      </c>
      <c r="C10" s="30" t="s">
        <v>15</v>
      </c>
      <c r="D10" s="55"/>
      <c r="E10" s="56">
        <v>4.33</v>
      </c>
      <c r="F10" s="8"/>
    </row>
    <row r="11" spans="1:6">
      <c r="A11" s="53"/>
      <c r="B11" s="54" t="s">
        <v>92</v>
      </c>
      <c r="C11" s="30" t="s">
        <v>15</v>
      </c>
      <c r="D11" s="55"/>
      <c r="E11" s="56">
        <v>3.9</v>
      </c>
      <c r="F11" s="8"/>
    </row>
    <row r="12" spans="1:6">
      <c r="A12" s="53"/>
      <c r="B12" s="54" t="s">
        <v>28</v>
      </c>
      <c r="C12" s="30"/>
      <c r="D12" s="55">
        <f>ÁREAS!$D$50</f>
        <v>427.39</v>
      </c>
      <c r="E12" s="56">
        <f>ROUND(F12/D12,2)</f>
        <v>6.22</v>
      </c>
      <c r="F12" s="56">
        <f>ROUND(SUM(F8:F11),2)</f>
        <v>2660.18</v>
      </c>
    </row>
    <row r="13" spans="1:6">
      <c r="A13" s="53"/>
      <c r="B13" s="57" t="s">
        <v>93</v>
      </c>
      <c r="C13" s="30" t="s">
        <v>15</v>
      </c>
      <c r="D13" s="58">
        <f>ÁREAS!$D$50</f>
        <v>427.39</v>
      </c>
      <c r="E13" s="59">
        <f>ROUND(E12,2)</f>
        <v>6.22</v>
      </c>
      <c r="F13" s="12">
        <f>ROUND((D13*E13),2)</f>
        <v>2658.37</v>
      </c>
    </row>
    <row r="14" spans="1:6">
      <c r="A14" s="60"/>
      <c r="B14" s="61"/>
      <c r="C14" s="62"/>
      <c r="D14" s="63"/>
      <c r="E14" s="64"/>
      <c r="F14" s="64"/>
    </row>
    <row r="15" spans="1:6" ht="12.75" customHeight="1">
      <c r="A15" s="176">
        <f>'P. PREÇO'!$A$7</f>
        <v>2</v>
      </c>
      <c r="B15" s="205" t="s">
        <v>94</v>
      </c>
      <c r="C15" s="206" t="s">
        <v>12</v>
      </c>
      <c r="D15" s="206" t="s">
        <v>85</v>
      </c>
      <c r="E15" s="207" t="s">
        <v>86</v>
      </c>
      <c r="F15" s="207"/>
    </row>
    <row r="16" spans="1:6">
      <c r="A16" s="176"/>
      <c r="B16" s="205"/>
      <c r="C16" s="206"/>
      <c r="D16" s="206"/>
      <c r="E16" s="208" t="s">
        <v>87</v>
      </c>
      <c r="F16" s="209" t="s">
        <v>95</v>
      </c>
    </row>
    <row r="17" spans="1:6">
      <c r="A17" s="53"/>
      <c r="B17" s="70" t="s">
        <v>96</v>
      </c>
      <c r="C17" s="71"/>
      <c r="D17" s="71"/>
      <c r="E17" s="72"/>
      <c r="F17" s="73"/>
    </row>
    <row r="18" spans="1:6">
      <c r="A18" s="53"/>
      <c r="B18" s="57" t="s">
        <v>97</v>
      </c>
      <c r="C18" s="30"/>
      <c r="D18" s="55"/>
      <c r="E18" s="74"/>
      <c r="F18" s="74"/>
    </row>
    <row r="19" spans="1:6" ht="63.75">
      <c r="A19" s="30"/>
      <c r="B19" s="54" t="s">
        <v>98</v>
      </c>
      <c r="C19" s="30" t="s">
        <v>15</v>
      </c>
      <c r="D19" s="75">
        <v>0</v>
      </c>
      <c r="E19" s="76">
        <v>17.98</v>
      </c>
      <c r="F19" s="8">
        <f>ROUND((D19*E19),2)</f>
        <v>0</v>
      </c>
    </row>
    <row r="20" spans="1:6">
      <c r="A20" s="30" t="s">
        <v>99</v>
      </c>
      <c r="B20" s="54" t="s">
        <v>100</v>
      </c>
      <c r="C20" s="30" t="s">
        <v>101</v>
      </c>
      <c r="D20" s="55">
        <f>ÁREAS!D64</f>
        <v>4</v>
      </c>
      <c r="E20" s="74">
        <v>1500</v>
      </c>
      <c r="F20" s="8">
        <f>ROUND((D20*E20),2)</f>
        <v>6000</v>
      </c>
    </row>
    <row r="21" spans="1:6" ht="15" customHeight="1">
      <c r="A21" s="30"/>
      <c r="B21" s="54" t="s">
        <v>28</v>
      </c>
      <c r="C21" s="30"/>
      <c r="D21" s="55"/>
      <c r="E21" s="74"/>
      <c r="F21" s="74">
        <f>ROUND(SUM(F19:F20),2)</f>
        <v>6000</v>
      </c>
    </row>
    <row r="22" spans="1:6">
      <c r="A22" s="53"/>
      <c r="B22" s="57" t="s">
        <v>93</v>
      </c>
      <c r="C22" s="53"/>
      <c r="D22" s="58"/>
      <c r="E22" s="77"/>
      <c r="F22" s="77">
        <f>F21</f>
        <v>6000</v>
      </c>
    </row>
    <row r="23" spans="1:6">
      <c r="A23" s="53"/>
      <c r="B23" s="54"/>
      <c r="C23" s="30"/>
      <c r="D23" s="55"/>
      <c r="E23" s="74"/>
      <c r="F23" s="74"/>
    </row>
    <row r="24" spans="1:6" ht="25.5">
      <c r="A24" s="53"/>
      <c r="B24" s="57" t="s">
        <v>102</v>
      </c>
      <c r="C24" s="30"/>
      <c r="D24" s="55"/>
      <c r="E24" s="74"/>
      <c r="F24" s="74"/>
    </row>
    <row r="25" spans="1:6" ht="25.5">
      <c r="A25" s="30" t="s">
        <v>103</v>
      </c>
      <c r="B25" s="54" t="s">
        <v>104</v>
      </c>
      <c r="C25" s="30" t="s">
        <v>15</v>
      </c>
      <c r="D25" s="55">
        <f>D30</f>
        <v>665.78</v>
      </c>
      <c r="E25" s="74">
        <f>0.8*E19</f>
        <v>14.384</v>
      </c>
      <c r="F25" s="8">
        <f>ROUND((D25*E25),2)</f>
        <v>9576.58</v>
      </c>
    </row>
    <row r="26" spans="1:6">
      <c r="A26" s="30"/>
      <c r="B26" s="54" t="s">
        <v>28</v>
      </c>
      <c r="C26" s="30"/>
      <c r="D26" s="55"/>
      <c r="E26" s="74"/>
      <c r="F26" s="74">
        <f>ROUND(SUM(F25:F25),2)</f>
        <v>9576.58</v>
      </c>
    </row>
    <row r="27" spans="1:6">
      <c r="A27" s="53"/>
      <c r="B27" s="57" t="s">
        <v>93</v>
      </c>
      <c r="C27" s="53"/>
      <c r="D27" s="58"/>
      <c r="E27" s="77"/>
      <c r="F27" s="77">
        <f>F26</f>
        <v>9576.58</v>
      </c>
    </row>
    <row r="28" spans="1:6">
      <c r="A28" s="53"/>
      <c r="B28" s="57"/>
      <c r="C28" s="53"/>
      <c r="D28" s="58"/>
      <c r="E28" s="77"/>
      <c r="F28" s="77"/>
    </row>
    <row r="29" spans="1:6">
      <c r="A29" s="53"/>
      <c r="B29" s="57" t="s">
        <v>105</v>
      </c>
      <c r="C29" s="30" t="s">
        <v>15</v>
      </c>
      <c r="D29" s="75">
        <f>ÁREAS!$D$53</f>
        <v>665.78</v>
      </c>
      <c r="E29" s="74"/>
      <c r="F29" s="77">
        <f>F22+F27</f>
        <v>15576.58</v>
      </c>
    </row>
    <row r="30" spans="1:6">
      <c r="A30" s="53"/>
      <c r="B30" s="57" t="s">
        <v>106</v>
      </c>
      <c r="C30" s="30" t="s">
        <v>15</v>
      </c>
      <c r="D30" s="75">
        <f>ÁREAS!$D$53</f>
        <v>665.78</v>
      </c>
      <c r="E30" s="74"/>
      <c r="F30" s="12">
        <f>F29</f>
        <v>15576.58</v>
      </c>
    </row>
    <row r="31" spans="1:6">
      <c r="A31" s="60"/>
      <c r="B31" s="78"/>
      <c r="C31" s="60"/>
      <c r="D31" s="79"/>
      <c r="E31" s="80"/>
      <c r="F31" s="80"/>
    </row>
    <row r="32" spans="1:6" ht="12.75" customHeight="1">
      <c r="A32" s="184">
        <f>'P. PREÇO'!$A$10</f>
        <v>3</v>
      </c>
      <c r="B32" s="205" t="s">
        <v>107</v>
      </c>
      <c r="C32" s="206" t="s">
        <v>12</v>
      </c>
      <c r="D32" s="206" t="s">
        <v>85</v>
      </c>
      <c r="E32" s="207" t="s">
        <v>86</v>
      </c>
      <c r="F32" s="207"/>
    </row>
    <row r="33" spans="1:6">
      <c r="A33" s="184"/>
      <c r="B33" s="205"/>
      <c r="C33" s="206"/>
      <c r="D33" s="206"/>
      <c r="E33" s="208" t="s">
        <v>87</v>
      </c>
      <c r="F33" s="209" t="s">
        <v>95</v>
      </c>
    </row>
    <row r="34" spans="1:6" ht="38.25">
      <c r="A34" s="53"/>
      <c r="B34" s="54" t="s">
        <v>108</v>
      </c>
      <c r="C34" s="30"/>
      <c r="D34" s="55"/>
      <c r="E34" s="74"/>
      <c r="F34" s="74"/>
    </row>
    <row r="35" spans="1:6">
      <c r="A35" s="53"/>
      <c r="B35" s="81" t="s">
        <v>109</v>
      </c>
      <c r="C35" s="30" t="s">
        <v>15</v>
      </c>
      <c r="D35" s="55">
        <v>1079.1199999999999</v>
      </c>
      <c r="E35" s="25">
        <v>1.78</v>
      </c>
      <c r="F35" s="74">
        <f t="shared" ref="F35:F41" si="0">D35*E35</f>
        <v>1920.8335999999999</v>
      </c>
    </row>
    <row r="36" spans="1:6">
      <c r="A36" s="53"/>
      <c r="B36" s="81" t="s">
        <v>110</v>
      </c>
      <c r="C36" s="30" t="s">
        <v>15</v>
      </c>
      <c r="D36" s="55"/>
      <c r="E36" s="25">
        <v>1.51</v>
      </c>
      <c r="F36" s="74">
        <f t="shared" si="0"/>
        <v>0</v>
      </c>
    </row>
    <row r="37" spans="1:6">
      <c r="A37" s="53"/>
      <c r="B37" s="81" t="s">
        <v>111</v>
      </c>
      <c r="C37" s="30" t="s">
        <v>15</v>
      </c>
      <c r="D37" s="55"/>
      <c r="E37" s="25">
        <v>1.3</v>
      </c>
      <c r="F37" s="74">
        <f t="shared" si="0"/>
        <v>0</v>
      </c>
    </row>
    <row r="38" spans="1:6">
      <c r="A38" s="53"/>
      <c r="B38" s="81" t="s">
        <v>112</v>
      </c>
      <c r="C38" s="30" t="s">
        <v>15</v>
      </c>
      <c r="D38" s="55"/>
      <c r="E38" s="25">
        <v>1.08</v>
      </c>
      <c r="F38" s="74">
        <f t="shared" si="0"/>
        <v>0</v>
      </c>
    </row>
    <row r="39" spans="1:6">
      <c r="A39" s="53"/>
      <c r="B39" s="81" t="s">
        <v>113</v>
      </c>
      <c r="C39" s="30" t="s">
        <v>15</v>
      </c>
      <c r="D39" s="55"/>
      <c r="E39" s="25">
        <v>0.97</v>
      </c>
      <c r="F39" s="74">
        <f t="shared" si="0"/>
        <v>0</v>
      </c>
    </row>
    <row r="40" spans="1:6">
      <c r="A40" s="53"/>
      <c r="B40" s="81" t="s">
        <v>114</v>
      </c>
      <c r="C40" s="30" t="s">
        <v>15</v>
      </c>
      <c r="D40" s="55"/>
      <c r="E40" s="25">
        <v>0.87</v>
      </c>
      <c r="F40" s="74">
        <f t="shared" si="0"/>
        <v>0</v>
      </c>
    </row>
    <row r="41" spans="1:6">
      <c r="A41" s="53"/>
      <c r="B41" s="81" t="s">
        <v>115</v>
      </c>
      <c r="C41" s="30" t="s">
        <v>15</v>
      </c>
      <c r="D41" s="55"/>
      <c r="E41" s="25">
        <v>0.76</v>
      </c>
      <c r="F41" s="74">
        <f t="shared" si="0"/>
        <v>0</v>
      </c>
    </row>
    <row r="42" spans="1:6">
      <c r="A42" s="53"/>
      <c r="B42" s="54" t="s">
        <v>116</v>
      </c>
      <c r="C42" s="30"/>
      <c r="D42" s="55"/>
      <c r="E42" s="25"/>
      <c r="F42" s="74">
        <f>SUM(F34:F41)</f>
        <v>1920.8335999999999</v>
      </c>
    </row>
    <row r="43" spans="1:6">
      <c r="A43" s="53"/>
      <c r="B43" s="57" t="s">
        <v>93</v>
      </c>
      <c r="C43" s="30"/>
      <c r="D43" s="55"/>
      <c r="E43" s="74"/>
      <c r="F43" s="74">
        <f>F42</f>
        <v>1920.8335999999999</v>
      </c>
    </row>
    <row r="44" spans="1:6">
      <c r="A44" s="53"/>
      <c r="B44" s="57" t="s">
        <v>106</v>
      </c>
      <c r="C44" s="30" t="s">
        <v>15</v>
      </c>
      <c r="D44" s="55">
        <f>ÁREAS!$D$66</f>
        <v>1079.1199999999999</v>
      </c>
      <c r="E44" s="74">
        <f>E35</f>
        <v>1.78</v>
      </c>
      <c r="F44" s="12">
        <f>ROUND((D44*E44),2)</f>
        <v>1920.83</v>
      </c>
    </row>
    <row r="45" spans="1:6" ht="14.25" customHeight="1">
      <c r="A45" s="181" t="s">
        <v>117</v>
      </c>
      <c r="B45" s="181"/>
      <c r="C45" s="181"/>
      <c r="D45" s="181"/>
      <c r="E45" s="181"/>
      <c r="F45" s="181"/>
    </row>
    <row r="46" spans="1:6" ht="12.75" customHeight="1">
      <c r="A46" s="182">
        <f>'P. PREÇO'!$A$11</f>
        <v>4</v>
      </c>
      <c r="B46" s="205" t="s">
        <v>118</v>
      </c>
      <c r="C46" s="206" t="s">
        <v>12</v>
      </c>
      <c r="D46" s="206" t="s">
        <v>85</v>
      </c>
      <c r="E46" s="207" t="s">
        <v>86</v>
      </c>
      <c r="F46" s="207"/>
    </row>
    <row r="47" spans="1:6">
      <c r="A47" s="182"/>
      <c r="B47" s="205"/>
      <c r="C47" s="206"/>
      <c r="D47" s="206"/>
      <c r="E47" s="208" t="s">
        <v>87</v>
      </c>
      <c r="F47" s="209" t="s">
        <v>95</v>
      </c>
    </row>
    <row r="48" spans="1:6" ht="25.5">
      <c r="A48" s="53"/>
      <c r="B48" s="57" t="s">
        <v>119</v>
      </c>
      <c r="C48" s="30" t="s">
        <v>15</v>
      </c>
      <c r="D48" s="74"/>
      <c r="E48" s="74"/>
      <c r="F48" s="74"/>
    </row>
    <row r="49" spans="1:6">
      <c r="A49" s="53"/>
      <c r="B49" s="54" t="s">
        <v>120</v>
      </c>
      <c r="C49" s="30" t="s">
        <v>15</v>
      </c>
      <c r="D49" s="74">
        <f>D53</f>
        <v>1744.9</v>
      </c>
      <c r="E49" s="82">
        <v>0.26500000000000001</v>
      </c>
      <c r="F49" s="8">
        <f>ROUND((D49*E49),2)</f>
        <v>462.4</v>
      </c>
    </row>
    <row r="50" spans="1:6">
      <c r="A50" s="53"/>
      <c r="B50" s="54" t="s">
        <v>121</v>
      </c>
      <c r="C50" s="30" t="s">
        <v>15</v>
      </c>
      <c r="D50" s="74"/>
      <c r="E50" s="82">
        <v>0.23100000000000001</v>
      </c>
      <c r="F50" s="8">
        <f>ROUND((D50*E50),2)</f>
        <v>0</v>
      </c>
    </row>
    <row r="51" spans="1:6" ht="25.5">
      <c r="A51" s="83"/>
      <c r="B51" s="54" t="s">
        <v>122</v>
      </c>
      <c r="C51" s="30" t="s">
        <v>123</v>
      </c>
      <c r="D51" s="30">
        <v>1</v>
      </c>
      <c r="E51" s="84">
        <v>1514</v>
      </c>
      <c r="F51" s="8">
        <f>ROUND((D51*E51),2)</f>
        <v>1514</v>
      </c>
    </row>
    <row r="52" spans="1:6">
      <c r="A52" s="57"/>
      <c r="B52" s="54"/>
      <c r="C52" s="30"/>
      <c r="D52" s="30"/>
      <c r="E52" s="85"/>
      <c r="F52" s="74">
        <f>D52*E52</f>
        <v>0</v>
      </c>
    </row>
    <row r="53" spans="1:6">
      <c r="A53" s="57"/>
      <c r="B53" s="54" t="s">
        <v>28</v>
      </c>
      <c r="C53" s="30"/>
      <c r="D53" s="55">
        <f>ÁREAS!$D$69</f>
        <v>1744.9</v>
      </c>
      <c r="E53" s="74">
        <f>ROUND(F53/D53,2)</f>
        <v>1.1299999999999999</v>
      </c>
      <c r="F53" s="84">
        <f>ROUND(SUM(F48:F52),2)</f>
        <v>1976.4</v>
      </c>
    </row>
    <row r="54" spans="1:6">
      <c r="A54" s="53"/>
      <c r="B54" s="57" t="s">
        <v>124</v>
      </c>
      <c r="C54" s="30" t="s">
        <v>15</v>
      </c>
      <c r="D54" s="55">
        <f>ÁREAS!$D$69</f>
        <v>1744.9</v>
      </c>
      <c r="E54" s="56">
        <f>E53</f>
        <v>1.1299999999999999</v>
      </c>
      <c r="F54" s="12">
        <f>ROUND((D54*E54),2)</f>
        <v>1971.74</v>
      </c>
    </row>
    <row r="55" spans="1:6">
      <c r="A55" s="78"/>
      <c r="B55" s="86"/>
      <c r="C55" s="62"/>
      <c r="D55" s="62"/>
      <c r="E55" s="62"/>
      <c r="F55" s="62"/>
    </row>
    <row r="56" spans="1:6" ht="12.75" customHeight="1">
      <c r="A56" s="183">
        <f>'P. PREÇO'!$A$12</f>
        <v>5</v>
      </c>
      <c r="B56" s="177" t="s">
        <v>125</v>
      </c>
      <c r="C56" s="178" t="s">
        <v>12</v>
      </c>
      <c r="D56" s="178" t="s">
        <v>85</v>
      </c>
      <c r="E56" s="179" t="s">
        <v>86</v>
      </c>
      <c r="F56" s="179"/>
    </row>
    <row r="57" spans="1:6">
      <c r="A57" s="183"/>
      <c r="B57" s="177"/>
      <c r="C57" s="178"/>
      <c r="D57" s="178"/>
      <c r="E57" s="89" t="s">
        <v>87</v>
      </c>
      <c r="F57" s="90" t="s">
        <v>95</v>
      </c>
    </row>
    <row r="58" spans="1:6" ht="25.5">
      <c r="A58" s="57"/>
      <c r="B58" s="57" t="s">
        <v>126</v>
      </c>
      <c r="C58" s="91"/>
      <c r="D58" s="8"/>
      <c r="E58" s="92"/>
      <c r="F58" s="91"/>
    </row>
    <row r="59" spans="1:6" ht="26.45" customHeight="1">
      <c r="A59" s="57"/>
      <c r="B59" s="93" t="s">
        <v>127</v>
      </c>
      <c r="C59" s="11" t="s">
        <v>128</v>
      </c>
      <c r="D59" s="25"/>
      <c r="E59" s="94"/>
      <c r="F59" s="8">
        <f>ROUND((D59*E59),2)</f>
        <v>0</v>
      </c>
    </row>
    <row r="60" spans="1:6">
      <c r="A60" s="57"/>
      <c r="B60" s="81" t="s">
        <v>129</v>
      </c>
      <c r="C60" s="30" t="s">
        <v>65</v>
      </c>
      <c r="D60" s="25">
        <v>1</v>
      </c>
      <c r="E60" s="95">
        <v>2330</v>
      </c>
      <c r="F60" s="8">
        <f>ROUND((D60*E60),2)</f>
        <v>2330</v>
      </c>
    </row>
    <row r="61" spans="1:6">
      <c r="A61" s="57"/>
      <c r="B61" s="81" t="s">
        <v>130</v>
      </c>
      <c r="C61" s="30" t="s">
        <v>65</v>
      </c>
      <c r="D61" s="25"/>
      <c r="E61" s="95">
        <v>2718</v>
      </c>
      <c r="F61" s="8">
        <f>ROUND((D61*E60),2)</f>
        <v>0</v>
      </c>
    </row>
    <row r="62" spans="1:6">
      <c r="A62" s="57"/>
      <c r="B62" s="81" t="s">
        <v>131</v>
      </c>
      <c r="C62" s="30" t="s">
        <v>65</v>
      </c>
      <c r="D62" s="25"/>
      <c r="E62" s="95">
        <v>3298</v>
      </c>
      <c r="F62" s="8">
        <f>ROUND((D62*E61),2)</f>
        <v>0</v>
      </c>
    </row>
    <row r="63" spans="1:6">
      <c r="A63" s="57"/>
      <c r="B63" s="81" t="s">
        <v>132</v>
      </c>
      <c r="C63" s="30" t="s">
        <v>65</v>
      </c>
      <c r="D63" s="25"/>
      <c r="E63" s="95">
        <v>3755</v>
      </c>
      <c r="F63" s="8">
        <f>ROUND((D63*E62),2)</f>
        <v>0</v>
      </c>
    </row>
    <row r="64" spans="1:6">
      <c r="A64" s="57"/>
      <c r="B64" s="81" t="s">
        <v>133</v>
      </c>
      <c r="C64" s="30" t="s">
        <v>65</v>
      </c>
      <c r="D64" s="25"/>
      <c r="E64" s="33">
        <v>4590</v>
      </c>
      <c r="F64" s="8">
        <f>ROUND((D64*E63),2)</f>
        <v>0</v>
      </c>
    </row>
    <row r="65" spans="1:6">
      <c r="A65" s="81"/>
      <c r="B65" s="54" t="s">
        <v>134</v>
      </c>
      <c r="C65" s="6"/>
      <c r="D65" s="25"/>
      <c r="E65" s="43"/>
      <c r="F65" s="8">
        <f>ROUND((D65*E64),2)</f>
        <v>0</v>
      </c>
    </row>
    <row r="66" spans="1:6">
      <c r="A66" s="57"/>
      <c r="B66" s="54" t="s">
        <v>135</v>
      </c>
      <c r="C66" s="6" t="s">
        <v>65</v>
      </c>
      <c r="D66" s="25"/>
      <c r="E66" s="33">
        <v>349</v>
      </c>
      <c r="F66" s="8">
        <f>ROUND((D66*E66),2)</f>
        <v>0</v>
      </c>
    </row>
    <row r="67" spans="1:6">
      <c r="A67" s="57"/>
      <c r="B67" s="93" t="s">
        <v>136</v>
      </c>
      <c r="C67" s="11" t="s">
        <v>65</v>
      </c>
      <c r="D67" s="96"/>
      <c r="E67" s="97">
        <v>452</v>
      </c>
      <c r="F67" s="8">
        <f>ROUND((D67*E67),2)</f>
        <v>0</v>
      </c>
    </row>
    <row r="68" spans="1:6" ht="15" customHeight="1">
      <c r="A68" s="57"/>
      <c r="B68" s="81" t="s">
        <v>137</v>
      </c>
      <c r="C68" s="30" t="s">
        <v>65</v>
      </c>
      <c r="D68" s="25"/>
      <c r="E68" s="95">
        <v>1155</v>
      </c>
      <c r="F68" s="8">
        <f>ROUND((D68*E68),2)</f>
        <v>0</v>
      </c>
    </row>
    <row r="69" spans="1:6">
      <c r="A69" s="57"/>
      <c r="B69" s="81" t="s">
        <v>138</v>
      </c>
      <c r="C69" s="30" t="s">
        <v>139</v>
      </c>
      <c r="D69" s="25">
        <v>20</v>
      </c>
      <c r="E69" s="95">
        <v>140.97</v>
      </c>
      <c r="F69" s="8">
        <f>ROUND((D69*E69),2)</f>
        <v>2819.4</v>
      </c>
    </row>
    <row r="70" spans="1:6">
      <c r="A70" s="57"/>
      <c r="B70" s="81"/>
      <c r="C70" s="30"/>
      <c r="D70" s="25"/>
      <c r="E70" s="95"/>
      <c r="F70" s="8"/>
    </row>
    <row r="71" spans="1:6" ht="15" hidden="1" customHeight="1">
      <c r="A71" s="57"/>
      <c r="B71" s="81"/>
      <c r="C71" s="30"/>
      <c r="D71" s="25"/>
      <c r="E71" s="95"/>
      <c r="F71" s="8"/>
    </row>
    <row r="72" spans="1:6" hidden="1">
      <c r="A72" s="57"/>
      <c r="B72" s="57" t="s">
        <v>140</v>
      </c>
      <c r="C72" s="91"/>
      <c r="D72" s="91"/>
      <c r="E72" s="92"/>
      <c r="F72" s="8">
        <f>ROUND((D72*E72),2)</f>
        <v>0</v>
      </c>
    </row>
    <row r="73" spans="1:6" hidden="1">
      <c r="A73" s="57"/>
      <c r="B73" s="93" t="s">
        <v>141</v>
      </c>
      <c r="C73" s="98"/>
      <c r="D73" s="94"/>
      <c r="E73" s="94"/>
      <c r="F73" s="8">
        <f>ROUND((D73*E73),2)</f>
        <v>0</v>
      </c>
    </row>
    <row r="74" spans="1:6" hidden="1">
      <c r="A74" s="57"/>
      <c r="B74" s="81" t="s">
        <v>129</v>
      </c>
      <c r="C74" s="30" t="s">
        <v>65</v>
      </c>
      <c r="D74" s="25">
        <v>0</v>
      </c>
      <c r="E74" s="95">
        <v>1435</v>
      </c>
      <c r="F74" s="8">
        <f>ROUND((D74*E74),2)</f>
        <v>0</v>
      </c>
    </row>
    <row r="75" spans="1:6" hidden="1">
      <c r="A75" s="57"/>
      <c r="B75" s="81" t="s">
        <v>130</v>
      </c>
      <c r="C75" s="30" t="s">
        <v>65</v>
      </c>
      <c r="D75" s="25"/>
      <c r="E75" s="95">
        <v>1886</v>
      </c>
      <c r="F75" s="8">
        <f>ROUND((D75*E74),2)</f>
        <v>0</v>
      </c>
    </row>
    <row r="76" spans="1:6" hidden="1">
      <c r="A76" s="57"/>
      <c r="B76" s="81" t="s">
        <v>131</v>
      </c>
      <c r="C76" s="30" t="s">
        <v>65</v>
      </c>
      <c r="D76" s="25"/>
      <c r="E76" s="95">
        <v>2379</v>
      </c>
      <c r="F76" s="8">
        <f>ROUND((D76*E75),2)</f>
        <v>0</v>
      </c>
    </row>
    <row r="77" spans="1:6" hidden="1">
      <c r="A77" s="57"/>
      <c r="B77" s="81" t="s">
        <v>132</v>
      </c>
      <c r="C77" s="30" t="s">
        <v>65</v>
      </c>
      <c r="D77" s="25"/>
      <c r="E77" s="95">
        <v>2648</v>
      </c>
      <c r="F77" s="8">
        <f>ROUND((D77*E76),2)</f>
        <v>0</v>
      </c>
    </row>
    <row r="78" spans="1:6" ht="15" hidden="1" customHeight="1">
      <c r="A78" s="57"/>
      <c r="B78" s="81" t="s">
        <v>133</v>
      </c>
      <c r="C78" s="30" t="s">
        <v>65</v>
      </c>
      <c r="D78" s="25"/>
      <c r="E78" s="33">
        <v>3540</v>
      </c>
      <c r="F78" s="8">
        <f>ROUND((D78*E77),2)</f>
        <v>0</v>
      </c>
    </row>
    <row r="79" spans="1:6" hidden="1">
      <c r="A79" s="57"/>
      <c r="B79" s="54" t="s">
        <v>134</v>
      </c>
      <c r="C79" s="6"/>
      <c r="D79" s="25"/>
      <c r="E79" s="43"/>
      <c r="F79" s="8">
        <f>ROUND((D79*E78),2)</f>
        <v>0</v>
      </c>
    </row>
    <row r="80" spans="1:6" hidden="1">
      <c r="A80" s="57"/>
      <c r="B80" s="54" t="s">
        <v>135</v>
      </c>
      <c r="C80" s="6" t="s">
        <v>65</v>
      </c>
      <c r="D80" s="25">
        <v>0</v>
      </c>
      <c r="E80" s="33">
        <v>171</v>
      </c>
      <c r="F80" s="8">
        <f t="shared" ref="F80:F95" si="1">ROUND((D80*E80),2)</f>
        <v>0</v>
      </c>
    </row>
    <row r="81" spans="1:6" hidden="1">
      <c r="A81" s="81"/>
      <c r="B81" s="93" t="s">
        <v>136</v>
      </c>
      <c r="C81" s="11" t="s">
        <v>65</v>
      </c>
      <c r="D81" s="96"/>
      <c r="E81" s="97">
        <v>290</v>
      </c>
      <c r="F81" s="8">
        <f t="shared" si="1"/>
        <v>0</v>
      </c>
    </row>
    <row r="82" spans="1:6" hidden="1">
      <c r="A82" s="57"/>
      <c r="B82" s="81" t="s">
        <v>137</v>
      </c>
      <c r="C82" s="30" t="s">
        <v>65</v>
      </c>
      <c r="D82" s="25"/>
      <c r="E82" s="95">
        <v>461</v>
      </c>
      <c r="F82" s="8">
        <f t="shared" si="1"/>
        <v>0</v>
      </c>
    </row>
    <row r="83" spans="1:6" hidden="1">
      <c r="A83" s="57"/>
      <c r="B83" s="81" t="s">
        <v>142</v>
      </c>
      <c r="C83" s="30" t="s">
        <v>139</v>
      </c>
      <c r="D83" s="25"/>
      <c r="E83" s="95">
        <v>295</v>
      </c>
      <c r="F83" s="8">
        <f t="shared" si="1"/>
        <v>0</v>
      </c>
    </row>
    <row r="84" spans="1:6" hidden="1">
      <c r="A84" s="57"/>
      <c r="B84" s="81" t="s">
        <v>143</v>
      </c>
      <c r="C84" s="30" t="s">
        <v>139</v>
      </c>
      <c r="D84" s="25">
        <v>0</v>
      </c>
      <c r="E84" s="95">
        <v>88.1</v>
      </c>
      <c r="F84" s="8">
        <f t="shared" si="1"/>
        <v>0</v>
      </c>
    </row>
    <row r="85" spans="1:6" hidden="1">
      <c r="A85" s="57"/>
      <c r="B85" s="81" t="s">
        <v>144</v>
      </c>
      <c r="C85" s="30" t="s">
        <v>65</v>
      </c>
      <c r="D85" s="25">
        <v>0</v>
      </c>
      <c r="E85" s="95">
        <v>1186</v>
      </c>
      <c r="F85" s="8">
        <f t="shared" si="1"/>
        <v>0</v>
      </c>
    </row>
    <row r="86" spans="1:6" hidden="1">
      <c r="A86" s="57"/>
      <c r="B86" s="57" t="s">
        <v>145</v>
      </c>
      <c r="C86" s="91"/>
      <c r="D86" s="91"/>
      <c r="E86" s="92"/>
      <c r="F86" s="8">
        <f t="shared" si="1"/>
        <v>0</v>
      </c>
    </row>
    <row r="87" spans="1:6" hidden="1">
      <c r="A87" s="57"/>
      <c r="B87" s="93" t="s">
        <v>146</v>
      </c>
      <c r="C87" s="98"/>
      <c r="D87" s="94"/>
      <c r="E87" s="94"/>
      <c r="F87" s="8">
        <f t="shared" si="1"/>
        <v>0</v>
      </c>
    </row>
    <row r="88" spans="1:6" hidden="1">
      <c r="A88" s="57"/>
      <c r="B88" s="81" t="s">
        <v>147</v>
      </c>
      <c r="C88" s="30" t="s">
        <v>65</v>
      </c>
      <c r="D88" s="25">
        <v>0</v>
      </c>
      <c r="E88" s="95">
        <v>129</v>
      </c>
      <c r="F88" s="8">
        <f t="shared" si="1"/>
        <v>0</v>
      </c>
    </row>
    <row r="89" spans="1:6" ht="25.5" hidden="1">
      <c r="A89" s="57"/>
      <c r="B89" s="9" t="s">
        <v>148</v>
      </c>
      <c r="C89" s="30" t="s">
        <v>65</v>
      </c>
      <c r="D89" s="25">
        <v>0</v>
      </c>
      <c r="E89" s="95">
        <v>518</v>
      </c>
      <c r="F89" s="8">
        <f t="shared" si="1"/>
        <v>0</v>
      </c>
    </row>
    <row r="90" spans="1:6" hidden="1">
      <c r="A90" s="57"/>
      <c r="B90" s="81" t="s">
        <v>149</v>
      </c>
      <c r="C90" s="30" t="s">
        <v>65</v>
      </c>
      <c r="D90" s="25">
        <v>0</v>
      </c>
      <c r="E90" s="95">
        <v>129</v>
      </c>
      <c r="F90" s="8">
        <f t="shared" si="1"/>
        <v>0</v>
      </c>
    </row>
    <row r="91" spans="1:6" hidden="1">
      <c r="A91" s="57"/>
      <c r="B91" s="81" t="s">
        <v>150</v>
      </c>
      <c r="C91" s="30" t="s">
        <v>65</v>
      </c>
      <c r="D91" s="25">
        <v>0</v>
      </c>
      <c r="E91" s="95">
        <v>129</v>
      </c>
      <c r="F91" s="8">
        <f t="shared" si="1"/>
        <v>0</v>
      </c>
    </row>
    <row r="92" spans="1:6" hidden="1">
      <c r="A92" s="57"/>
      <c r="B92" s="81" t="s">
        <v>151</v>
      </c>
      <c r="C92" s="30" t="s">
        <v>65</v>
      </c>
      <c r="D92" s="25">
        <v>0</v>
      </c>
      <c r="E92" s="95">
        <v>186</v>
      </c>
      <c r="F92" s="8">
        <f t="shared" si="1"/>
        <v>0</v>
      </c>
    </row>
    <row r="93" spans="1:6" hidden="1">
      <c r="A93" s="57"/>
      <c r="B93" s="54" t="s">
        <v>152</v>
      </c>
      <c r="C93" s="6" t="s">
        <v>65</v>
      </c>
      <c r="D93" s="25">
        <v>0</v>
      </c>
      <c r="E93" s="33">
        <v>238</v>
      </c>
      <c r="F93" s="8">
        <f t="shared" si="1"/>
        <v>0</v>
      </c>
    </row>
    <row r="94" spans="1:6" hidden="1">
      <c r="A94" s="57"/>
      <c r="B94" s="54" t="s">
        <v>153</v>
      </c>
      <c r="C94" s="6" t="s">
        <v>65</v>
      </c>
      <c r="D94" s="25"/>
      <c r="E94" s="33">
        <v>145</v>
      </c>
      <c r="F94" s="8">
        <f t="shared" si="1"/>
        <v>0</v>
      </c>
    </row>
    <row r="95" spans="1:6" hidden="1">
      <c r="A95" s="57"/>
      <c r="B95" s="99" t="s">
        <v>154</v>
      </c>
      <c r="C95" s="11"/>
      <c r="D95" s="96"/>
      <c r="E95" s="97"/>
      <c r="F95" s="8">
        <f t="shared" si="1"/>
        <v>0</v>
      </c>
    </row>
    <row r="96" spans="1:6" hidden="1">
      <c r="A96" s="57"/>
      <c r="B96" s="81" t="s">
        <v>141</v>
      </c>
      <c r="C96" s="30"/>
      <c r="D96" s="25"/>
      <c r="E96" s="43"/>
      <c r="F96" s="8">
        <f>ROUND((D96*E97),2)</f>
        <v>0</v>
      </c>
    </row>
    <row r="97" spans="1:6" hidden="1">
      <c r="A97" s="57"/>
      <c r="B97" s="81" t="s">
        <v>129</v>
      </c>
      <c r="C97" s="30" t="s">
        <v>65</v>
      </c>
      <c r="D97" s="25"/>
      <c r="E97" s="95">
        <v>4648</v>
      </c>
      <c r="F97" s="8">
        <f>ROUND((D97*E98),2)</f>
        <v>0</v>
      </c>
    </row>
    <row r="98" spans="1:6" hidden="1">
      <c r="A98" s="57"/>
      <c r="B98" s="81" t="s">
        <v>130</v>
      </c>
      <c r="C98" s="30" t="s">
        <v>65</v>
      </c>
      <c r="D98" s="25"/>
      <c r="E98" s="95">
        <v>4881</v>
      </c>
      <c r="F98" s="8">
        <f>ROUND((D98*E99),2)</f>
        <v>0</v>
      </c>
    </row>
    <row r="99" spans="1:6" hidden="1">
      <c r="A99" s="57"/>
      <c r="B99" s="81" t="s">
        <v>131</v>
      </c>
      <c r="C99" s="30" t="s">
        <v>65</v>
      </c>
      <c r="D99" s="25"/>
      <c r="E99" s="95">
        <v>5032</v>
      </c>
      <c r="F99" s="8">
        <f>ROUND((D99*E100),2)</f>
        <v>0</v>
      </c>
    </row>
    <row r="100" spans="1:6" hidden="1">
      <c r="A100" s="57"/>
      <c r="B100" s="81" t="s">
        <v>132</v>
      </c>
      <c r="C100" s="30" t="s">
        <v>65</v>
      </c>
      <c r="D100" s="25"/>
      <c r="E100" s="95">
        <v>5441</v>
      </c>
      <c r="F100" s="8">
        <f>ROUND((D100*E101),2)</f>
        <v>0</v>
      </c>
    </row>
    <row r="101" spans="1:6" hidden="1">
      <c r="A101" s="57"/>
      <c r="B101" s="54" t="s">
        <v>133</v>
      </c>
      <c r="C101" s="6" t="s">
        <v>65</v>
      </c>
      <c r="D101" s="25"/>
      <c r="E101" s="95">
        <v>6291</v>
      </c>
      <c r="F101" s="8">
        <f>ROUND((D101*E101),2)</f>
        <v>0</v>
      </c>
    </row>
    <row r="102" spans="1:6" hidden="1">
      <c r="A102" s="57"/>
      <c r="B102" s="54" t="s">
        <v>155</v>
      </c>
      <c r="C102" s="30" t="s">
        <v>139</v>
      </c>
      <c r="D102" s="25"/>
      <c r="E102" s="95">
        <v>88.1</v>
      </c>
      <c r="F102" s="8">
        <f>ROUND((D102*E102),2)</f>
        <v>0</v>
      </c>
    </row>
    <row r="103" spans="1:6" ht="25.5" hidden="1">
      <c r="A103" s="57"/>
      <c r="B103" s="93" t="s">
        <v>156</v>
      </c>
      <c r="C103" s="100" t="s">
        <v>65</v>
      </c>
      <c r="D103" s="96"/>
      <c r="E103" s="97">
        <v>3104</v>
      </c>
      <c r="F103" s="8">
        <f>ROUND((D103*E103),2)</f>
        <v>0</v>
      </c>
    </row>
    <row r="104" spans="1:6">
      <c r="A104" s="57"/>
      <c r="B104" s="93" t="s">
        <v>105</v>
      </c>
      <c r="C104" s="100"/>
      <c r="D104" s="97">
        <f>D105</f>
        <v>1</v>
      </c>
      <c r="E104" s="56">
        <f>ROUND(F104/D104,2)</f>
        <v>5149.3999999999996</v>
      </c>
      <c r="F104" s="8">
        <f>ROUND(SUM(F58:F103),2)</f>
        <v>5149.3999999999996</v>
      </c>
    </row>
    <row r="105" spans="1:6">
      <c r="A105" s="57"/>
      <c r="B105" s="57" t="s">
        <v>124</v>
      </c>
      <c r="C105" s="100" t="s">
        <v>65</v>
      </c>
      <c r="D105" s="97">
        <f>ÁREAS!$D$72</f>
        <v>1</v>
      </c>
      <c r="E105" s="59">
        <f>ROUND(E104,2)</f>
        <v>5149.3999999999996</v>
      </c>
      <c r="F105" s="12">
        <f>ROUND((D105*E105),2)</f>
        <v>5149.3999999999996</v>
      </c>
    </row>
    <row r="106" spans="1:6">
      <c r="A106" s="78"/>
      <c r="B106" s="51"/>
      <c r="C106" s="101"/>
      <c r="D106" s="102"/>
      <c r="E106" s="101"/>
      <c r="F106" s="103"/>
    </row>
    <row r="107" spans="1:6" ht="12.75" customHeight="1">
      <c r="A107" s="176">
        <f>'P. PREÇO'!$A$13</f>
        <v>6</v>
      </c>
      <c r="B107" s="177" t="s">
        <v>157</v>
      </c>
      <c r="C107" s="178" t="s">
        <v>12</v>
      </c>
      <c r="D107" s="178" t="s">
        <v>85</v>
      </c>
      <c r="E107" s="179" t="s">
        <v>86</v>
      </c>
      <c r="F107" s="179"/>
    </row>
    <row r="108" spans="1:6">
      <c r="A108" s="176"/>
      <c r="B108" s="177"/>
      <c r="C108" s="178"/>
      <c r="D108" s="178"/>
      <c r="E108" s="89" t="s">
        <v>87</v>
      </c>
      <c r="F108" s="90" t="s">
        <v>95</v>
      </c>
    </row>
    <row r="109" spans="1:6" ht="15">
      <c r="A109" s="57"/>
      <c r="B109" s="11" t="s">
        <v>158</v>
      </c>
      <c r="C109" s="11" t="s">
        <v>62</v>
      </c>
      <c r="D109" s="104">
        <f>ÁREAS!$D$89</f>
        <v>0.1</v>
      </c>
      <c r="E109" s="25">
        <v>4766.95</v>
      </c>
      <c r="F109" s="8">
        <f>ROUND((D109*E109),2)</f>
        <v>476.7</v>
      </c>
    </row>
    <row r="110" spans="1:6">
      <c r="A110" s="57"/>
      <c r="B110" s="11" t="s">
        <v>93</v>
      </c>
      <c r="C110" s="11" t="s">
        <v>65</v>
      </c>
      <c r="D110" s="25">
        <v>1</v>
      </c>
      <c r="E110" s="25">
        <v>1250</v>
      </c>
      <c r="F110" s="8">
        <f>ROUND((D110*E110),2)</f>
        <v>1250</v>
      </c>
    </row>
    <row r="111" spans="1:6">
      <c r="A111" s="57"/>
      <c r="B111" s="11" t="s">
        <v>159</v>
      </c>
      <c r="C111" s="81"/>
      <c r="D111" s="81"/>
      <c r="E111" s="81"/>
      <c r="F111" s="105">
        <f>ÁREAS!$D$274</f>
        <v>1</v>
      </c>
    </row>
    <row r="112" spans="1:6">
      <c r="A112" s="57"/>
      <c r="B112" s="98" t="s">
        <v>106</v>
      </c>
      <c r="C112" s="11" t="s">
        <v>65</v>
      </c>
      <c r="D112" s="106">
        <f>D110</f>
        <v>1</v>
      </c>
      <c r="E112" s="56">
        <f>E110</f>
        <v>1250</v>
      </c>
      <c r="F112" s="12">
        <f>ROUND((D112*E112),2)</f>
        <v>1250</v>
      </c>
    </row>
    <row r="113" spans="1:6">
      <c r="A113" s="78"/>
      <c r="B113" s="51"/>
      <c r="C113" s="101"/>
      <c r="D113" s="102"/>
      <c r="E113" s="101"/>
      <c r="F113" s="103"/>
    </row>
    <row r="114" spans="1:6" ht="12.75" customHeight="1">
      <c r="A114" s="176">
        <f>'P. PREÇO'!$A$14</f>
        <v>7</v>
      </c>
      <c r="B114" s="177" t="s">
        <v>160</v>
      </c>
      <c r="C114" s="178" t="s">
        <v>12</v>
      </c>
      <c r="D114" s="178" t="s">
        <v>85</v>
      </c>
      <c r="E114" s="179" t="s">
        <v>86</v>
      </c>
      <c r="F114" s="179"/>
    </row>
    <row r="115" spans="1:6">
      <c r="A115" s="176"/>
      <c r="B115" s="177"/>
      <c r="C115" s="178"/>
      <c r="D115" s="178"/>
      <c r="E115" s="89" t="s">
        <v>87</v>
      </c>
      <c r="F115" s="90" t="s">
        <v>95</v>
      </c>
    </row>
    <row r="116" spans="1:6">
      <c r="A116" s="65"/>
      <c r="B116" s="87" t="s">
        <v>161</v>
      </c>
      <c r="C116" s="88"/>
      <c r="D116" s="88"/>
      <c r="E116" s="89"/>
      <c r="F116" s="90"/>
    </row>
    <row r="117" spans="1:6">
      <c r="A117" s="57"/>
      <c r="B117" s="11" t="s">
        <v>162</v>
      </c>
      <c r="C117" s="11" t="s">
        <v>15</v>
      </c>
      <c r="D117" s="107">
        <v>476.78</v>
      </c>
      <c r="E117" s="108">
        <v>8.99</v>
      </c>
      <c r="F117" s="8">
        <f>ROUND((D117*E117),2)</f>
        <v>4286.25</v>
      </c>
    </row>
    <row r="118" spans="1:6">
      <c r="A118" s="57"/>
      <c r="B118" s="11" t="s">
        <v>163</v>
      </c>
      <c r="C118" s="11" t="s">
        <v>15</v>
      </c>
      <c r="D118" s="74">
        <f>D119-D117</f>
        <v>854.77999999999975</v>
      </c>
      <c r="E118" s="108">
        <v>7.69</v>
      </c>
      <c r="F118" s="8">
        <f>ROUND((D118*E118),2)</f>
        <v>6573.26</v>
      </c>
    </row>
    <row r="119" spans="1:6">
      <c r="A119" s="57"/>
      <c r="B119" s="11" t="s">
        <v>28</v>
      </c>
      <c r="C119" s="11" t="s">
        <v>15</v>
      </c>
      <c r="D119" s="106">
        <f>ÁREAS!$D$91</f>
        <v>1331.5599999999997</v>
      </c>
      <c r="E119" s="74">
        <f>ROUND(F119/D119,2)</f>
        <v>8.16</v>
      </c>
      <c r="F119" s="8">
        <f>ROUND(SUM(F117:F118),2)</f>
        <v>10859.51</v>
      </c>
    </row>
    <row r="120" spans="1:6">
      <c r="A120" s="57"/>
      <c r="B120" s="11" t="s">
        <v>93</v>
      </c>
      <c r="C120" s="11" t="s">
        <v>65</v>
      </c>
      <c r="D120" s="25"/>
      <c r="E120" s="25"/>
      <c r="F120" s="8">
        <f>ROUND((D120*E120),2)</f>
        <v>0</v>
      </c>
    </row>
    <row r="121" spans="1:6">
      <c r="A121" s="57"/>
      <c r="B121" s="11" t="s">
        <v>159</v>
      </c>
      <c r="C121" s="81"/>
      <c r="D121" s="81"/>
      <c r="E121" s="81"/>
      <c r="F121" s="105">
        <f>ÁREAS!$D$274</f>
        <v>1</v>
      </c>
    </row>
    <row r="122" spans="1:6">
      <c r="A122" s="57"/>
      <c r="B122" s="98" t="s">
        <v>106</v>
      </c>
      <c r="C122" s="11" t="s">
        <v>15</v>
      </c>
      <c r="D122" s="106">
        <f>ÁREAS!$D$91</f>
        <v>1331.5599999999997</v>
      </c>
      <c r="E122" s="77">
        <f>ROUND(E119,2)</f>
        <v>8.16</v>
      </c>
      <c r="F122" s="12">
        <f>ROUND((D122*E122),2)</f>
        <v>10865.53</v>
      </c>
    </row>
    <row r="123" spans="1:6">
      <c r="A123" s="101"/>
      <c r="B123" s="109" t="s">
        <v>164</v>
      </c>
      <c r="C123" s="101"/>
      <c r="D123" s="101"/>
      <c r="E123" s="101"/>
      <c r="F123" s="103"/>
    </row>
    <row r="124" spans="1:6" ht="12.75" customHeight="1">
      <c r="A124" s="176">
        <f>'P. PREÇO'!$A$15</f>
        <v>8</v>
      </c>
      <c r="B124" s="205" t="s">
        <v>165</v>
      </c>
      <c r="C124" s="206" t="s">
        <v>12</v>
      </c>
      <c r="D124" s="206" t="s">
        <v>85</v>
      </c>
      <c r="E124" s="207" t="s">
        <v>86</v>
      </c>
      <c r="F124" s="207"/>
    </row>
    <row r="125" spans="1:6">
      <c r="A125" s="176"/>
      <c r="B125" s="205"/>
      <c r="C125" s="206"/>
      <c r="D125" s="206"/>
      <c r="E125" s="208" t="s">
        <v>87</v>
      </c>
      <c r="F125" s="209" t="s">
        <v>95</v>
      </c>
    </row>
    <row r="126" spans="1:6">
      <c r="A126" s="57" t="s">
        <v>166</v>
      </c>
      <c r="B126" s="98" t="s">
        <v>167</v>
      </c>
      <c r="C126" s="81"/>
      <c r="D126" s="81"/>
      <c r="E126" s="81"/>
      <c r="F126" s="105"/>
    </row>
    <row r="127" spans="1:6">
      <c r="A127" s="57"/>
      <c r="B127" s="11" t="s">
        <v>162</v>
      </c>
      <c r="C127" s="11" t="s">
        <v>15</v>
      </c>
      <c r="D127" s="107">
        <v>500</v>
      </c>
      <c r="E127" s="108">
        <v>7.69</v>
      </c>
      <c r="F127" s="8">
        <f>ROUND((D127*E127),2)</f>
        <v>3845</v>
      </c>
    </row>
    <row r="128" spans="1:6">
      <c r="A128" s="57"/>
      <c r="B128" s="11" t="s">
        <v>163</v>
      </c>
      <c r="C128" s="11" t="s">
        <v>15</v>
      </c>
      <c r="D128" s="107">
        <f>D129-D127</f>
        <v>165.77999999999997</v>
      </c>
      <c r="E128" s="108">
        <v>6.18</v>
      </c>
      <c r="F128" s="8">
        <f>ROUND((D128*E128),2)</f>
        <v>1024.52</v>
      </c>
    </row>
    <row r="129" spans="1:6">
      <c r="A129" s="57"/>
      <c r="B129" s="11" t="s">
        <v>28</v>
      </c>
      <c r="C129" s="11" t="s">
        <v>15</v>
      </c>
      <c r="D129" s="25">
        <f>D132</f>
        <v>665.78</v>
      </c>
      <c r="E129" s="74">
        <f>ROUND(F129/D129,2)</f>
        <v>7.31</v>
      </c>
      <c r="F129" s="8">
        <f>ROUND(SUM(F127:F128),2)</f>
        <v>4869.5200000000004</v>
      </c>
    </row>
    <row r="130" spans="1:6">
      <c r="A130" s="57"/>
      <c r="B130" s="11" t="s">
        <v>93</v>
      </c>
      <c r="C130" s="11" t="s">
        <v>65</v>
      </c>
      <c r="D130" s="25"/>
      <c r="E130" s="25"/>
      <c r="F130" s="8">
        <f>ROUND((D130*E130),2)</f>
        <v>0</v>
      </c>
    </row>
    <row r="131" spans="1:6" ht="15" customHeight="1">
      <c r="A131" s="57"/>
      <c r="B131" s="11" t="s">
        <v>159</v>
      </c>
      <c r="C131" s="81"/>
      <c r="D131" s="81"/>
      <c r="E131" s="81"/>
      <c r="F131" s="105">
        <f>ÁREAS!$D$274</f>
        <v>1</v>
      </c>
    </row>
    <row r="132" spans="1:6">
      <c r="A132" s="57"/>
      <c r="B132" s="98" t="s">
        <v>93</v>
      </c>
      <c r="C132" s="81"/>
      <c r="D132" s="106">
        <f>ÁREAS!D16</f>
        <v>665.78</v>
      </c>
      <c r="E132" s="77">
        <f>ROUND(E129,2)</f>
        <v>7.31</v>
      </c>
      <c r="F132" s="12">
        <f>ROUND((D132*E132),2)</f>
        <v>4866.8500000000004</v>
      </c>
    </row>
    <row r="133" spans="1:6">
      <c r="A133" s="57"/>
      <c r="B133" s="98"/>
      <c r="C133" s="81"/>
      <c r="D133" s="81"/>
      <c r="E133" s="81"/>
      <c r="F133" s="110"/>
    </row>
    <row r="134" spans="1:6" ht="38.25">
      <c r="A134" s="57" t="s">
        <v>168</v>
      </c>
      <c r="B134" s="111" t="s">
        <v>169</v>
      </c>
      <c r="C134" s="81"/>
      <c r="D134" s="81"/>
      <c r="E134" s="81"/>
      <c r="F134" s="105"/>
    </row>
    <row r="135" spans="1:6">
      <c r="A135" s="57"/>
      <c r="B135" s="11" t="s">
        <v>170</v>
      </c>
      <c r="C135" s="11" t="s">
        <v>15</v>
      </c>
      <c r="D135" s="107">
        <v>1079.1199999999999</v>
      </c>
      <c r="E135" s="108">
        <v>0.81</v>
      </c>
      <c r="F135" s="8">
        <f>ROUND((D135*E135),2)</f>
        <v>874.09</v>
      </c>
    </row>
    <row r="136" spans="1:6">
      <c r="A136" s="57"/>
      <c r="B136" s="11" t="s">
        <v>171</v>
      </c>
      <c r="C136" s="11" t="s">
        <v>15</v>
      </c>
      <c r="D136" s="107">
        <f>D137-D135</f>
        <v>0</v>
      </c>
      <c r="E136" s="108">
        <v>0.76</v>
      </c>
      <c r="F136" s="8">
        <f>ROUND((D136*E136),2)</f>
        <v>0</v>
      </c>
    </row>
    <row r="137" spans="1:6">
      <c r="A137" s="57"/>
      <c r="B137" s="11" t="s">
        <v>28</v>
      </c>
      <c r="C137" s="11" t="s">
        <v>15</v>
      </c>
      <c r="D137" s="106">
        <f>D140</f>
        <v>1079.1199999999999</v>
      </c>
      <c r="E137" s="74">
        <f>ROUND(F137/D137,2)</f>
        <v>0.81</v>
      </c>
      <c r="F137" s="8">
        <f>ROUND(SUM(F135:F136),2)</f>
        <v>874.09</v>
      </c>
    </row>
    <row r="138" spans="1:6">
      <c r="A138" s="57"/>
      <c r="B138" s="11" t="s">
        <v>93</v>
      </c>
      <c r="C138" s="11" t="s">
        <v>65</v>
      </c>
      <c r="D138" s="25"/>
      <c r="E138" s="25"/>
      <c r="F138" s="8">
        <f>ROUND((D138*E138),2)</f>
        <v>0</v>
      </c>
    </row>
    <row r="139" spans="1:6">
      <c r="A139" s="57"/>
      <c r="B139" s="11" t="s">
        <v>159</v>
      </c>
      <c r="C139" s="81"/>
      <c r="D139" s="81"/>
      <c r="E139" s="81"/>
      <c r="F139" s="105">
        <f>ÁREAS!$D$274</f>
        <v>1</v>
      </c>
    </row>
    <row r="140" spans="1:6">
      <c r="A140" s="57"/>
      <c r="B140" s="98" t="s">
        <v>93</v>
      </c>
      <c r="C140" s="81"/>
      <c r="D140" s="25">
        <f>ÁREAS!D128</f>
        <v>1079.1199999999999</v>
      </c>
      <c r="E140" s="77">
        <f>ROUND(E137,2)</f>
        <v>0.81</v>
      </c>
      <c r="F140" s="12">
        <f>ROUND((D140*E140),2)</f>
        <v>874.09</v>
      </c>
    </row>
    <row r="141" spans="1:6">
      <c r="A141" s="57"/>
      <c r="B141" s="98"/>
      <c r="C141" s="81"/>
      <c r="D141" s="81"/>
      <c r="E141" s="81"/>
      <c r="F141" s="110"/>
    </row>
    <row r="142" spans="1:6">
      <c r="A142" s="57"/>
      <c r="B142" s="98" t="s">
        <v>106</v>
      </c>
      <c r="C142" s="11" t="s">
        <v>15</v>
      </c>
      <c r="D142" s="106"/>
      <c r="E142" s="74"/>
      <c r="F142" s="110">
        <f>ROUND((F132+F140),2)</f>
        <v>5740.94</v>
      </c>
    </row>
    <row r="143" spans="1:6">
      <c r="A143" s="101"/>
      <c r="B143" s="51"/>
      <c r="C143" s="101"/>
      <c r="D143" s="101"/>
      <c r="E143" s="101"/>
      <c r="F143" s="103"/>
    </row>
    <row r="144" spans="1:6" ht="12.75" customHeight="1">
      <c r="A144" s="176">
        <f>'P. PREÇO'!A18</f>
        <v>9</v>
      </c>
      <c r="B144" s="205" t="s">
        <v>172</v>
      </c>
      <c r="C144" s="206" t="s">
        <v>12</v>
      </c>
      <c r="D144" s="206" t="s">
        <v>85</v>
      </c>
      <c r="E144" s="207" t="s">
        <v>86</v>
      </c>
      <c r="F144" s="207"/>
    </row>
    <row r="145" spans="1:6">
      <c r="A145" s="176"/>
      <c r="B145" s="205"/>
      <c r="C145" s="206"/>
      <c r="D145" s="206"/>
      <c r="E145" s="208" t="s">
        <v>87</v>
      </c>
      <c r="F145" s="209" t="s">
        <v>95</v>
      </c>
    </row>
    <row r="146" spans="1:6">
      <c r="A146" s="216"/>
      <c r="B146" s="66" t="s">
        <v>173</v>
      </c>
      <c r="C146" s="67"/>
      <c r="D146" s="67"/>
      <c r="E146" s="68"/>
      <c r="F146" s="69"/>
    </row>
    <row r="147" spans="1:6">
      <c r="A147" s="57"/>
      <c r="B147" s="11" t="s">
        <v>162</v>
      </c>
      <c r="C147" s="11" t="s">
        <v>15</v>
      </c>
      <c r="D147" s="107">
        <v>500</v>
      </c>
      <c r="E147" s="108">
        <v>2.38</v>
      </c>
      <c r="F147" s="8">
        <f>ROUND((D147*E147),2)</f>
        <v>1190</v>
      </c>
    </row>
    <row r="148" spans="1:6">
      <c r="A148" s="57"/>
      <c r="B148" s="11" t="s">
        <v>163</v>
      </c>
      <c r="C148" s="11" t="s">
        <v>15</v>
      </c>
      <c r="D148" s="74">
        <f>D149-D147</f>
        <v>165.77999999999997</v>
      </c>
      <c r="E148" s="108">
        <v>1.95</v>
      </c>
      <c r="F148" s="8">
        <f>ROUND((D148*E148),2)</f>
        <v>323.27</v>
      </c>
    </row>
    <row r="149" spans="1:6">
      <c r="A149" s="57"/>
      <c r="B149" s="11" t="s">
        <v>28</v>
      </c>
      <c r="C149" s="11" t="s">
        <v>15</v>
      </c>
      <c r="D149" s="25">
        <f>ÁREAS!$D$129</f>
        <v>665.78</v>
      </c>
      <c r="E149" s="74">
        <f>ROUND(F149/D149,2)</f>
        <v>2.27</v>
      </c>
      <c r="F149" s="8">
        <f>ROUND(SUM(F147:F148),2)</f>
        <v>1513.27</v>
      </c>
    </row>
    <row r="150" spans="1:6">
      <c r="A150" s="57"/>
      <c r="B150" s="11" t="s">
        <v>93</v>
      </c>
      <c r="C150" s="11" t="s">
        <v>65</v>
      </c>
      <c r="D150" s="25"/>
      <c r="E150" s="25"/>
      <c r="F150" s="8">
        <f>ROUND((D150*E150),2)</f>
        <v>0</v>
      </c>
    </row>
    <row r="151" spans="1:6">
      <c r="A151" s="57"/>
      <c r="B151" s="11" t="s">
        <v>159</v>
      </c>
      <c r="C151" s="11"/>
      <c r="D151" s="25"/>
      <c r="E151" s="81"/>
      <c r="F151" s="105">
        <f>ÁREAS!$D$274</f>
        <v>1</v>
      </c>
    </row>
    <row r="152" spans="1:6">
      <c r="A152" s="57"/>
      <c r="B152" s="98" t="s">
        <v>106</v>
      </c>
      <c r="C152" s="11" t="s">
        <v>15</v>
      </c>
      <c r="D152" s="106">
        <f>ÁREAS!$D$129</f>
        <v>665.78</v>
      </c>
      <c r="E152" s="77">
        <f>ROUND(E149,2)</f>
        <v>2.27</v>
      </c>
      <c r="F152" s="12">
        <f>ROUND((D152*E152),2)</f>
        <v>1511.32</v>
      </c>
    </row>
    <row r="153" spans="1:6">
      <c r="A153" s="101"/>
      <c r="B153" s="51"/>
      <c r="C153" s="101"/>
      <c r="D153" s="101"/>
      <c r="E153" s="101"/>
      <c r="F153" s="103"/>
    </row>
    <row r="154" spans="1:6" ht="12.75" customHeight="1">
      <c r="A154" s="180">
        <f>'P. PREÇO'!$A$19</f>
        <v>10</v>
      </c>
      <c r="B154" s="205" t="s">
        <v>174</v>
      </c>
      <c r="C154" s="206" t="s">
        <v>12</v>
      </c>
      <c r="D154" s="206" t="s">
        <v>85</v>
      </c>
      <c r="E154" s="207" t="s">
        <v>86</v>
      </c>
      <c r="F154" s="207"/>
    </row>
    <row r="155" spans="1:6">
      <c r="A155" s="180"/>
      <c r="B155" s="205"/>
      <c r="C155" s="206"/>
      <c r="D155" s="206"/>
      <c r="E155" s="208" t="s">
        <v>87</v>
      </c>
      <c r="F155" s="209" t="s">
        <v>95</v>
      </c>
    </row>
    <row r="156" spans="1:6">
      <c r="A156" s="81"/>
      <c r="B156" s="11" t="s">
        <v>162</v>
      </c>
      <c r="C156" s="11" t="s">
        <v>15</v>
      </c>
      <c r="D156" s="112">
        <v>500</v>
      </c>
      <c r="E156" s="108">
        <v>1.36</v>
      </c>
      <c r="F156" s="8">
        <f>ROUND((D156*E156),2)</f>
        <v>680</v>
      </c>
    </row>
    <row r="157" spans="1:6">
      <c r="A157" s="81"/>
      <c r="B157" s="11" t="s">
        <v>163</v>
      </c>
      <c r="C157" s="11" t="s">
        <v>15</v>
      </c>
      <c r="D157" s="113">
        <f>D158-D156</f>
        <v>165.77999999999997</v>
      </c>
      <c r="E157" s="108">
        <v>1.1399999999999999</v>
      </c>
      <c r="F157" s="8">
        <f>ROUND((D157*E157),2)</f>
        <v>188.99</v>
      </c>
    </row>
    <row r="158" spans="1:6">
      <c r="A158" s="81"/>
      <c r="B158" s="11" t="s">
        <v>28</v>
      </c>
      <c r="C158" s="11" t="s">
        <v>15</v>
      </c>
      <c r="D158" s="113">
        <f>ÁREAS!$D$139</f>
        <v>665.78</v>
      </c>
      <c r="E158" s="74">
        <f>ROUND(F158/D158,2)</f>
        <v>1.31</v>
      </c>
      <c r="F158" s="8">
        <f>ROUND(SUM(F156:F157),2)</f>
        <v>868.99</v>
      </c>
    </row>
    <row r="159" spans="1:6">
      <c r="A159" s="81"/>
      <c r="B159" s="11" t="s">
        <v>93</v>
      </c>
      <c r="C159" s="11" t="s">
        <v>65</v>
      </c>
      <c r="D159" s="25">
        <v>1</v>
      </c>
      <c r="E159" s="25">
        <v>1200</v>
      </c>
      <c r="F159" s="8">
        <f>ROUND((D159*E159),2)</f>
        <v>1200</v>
      </c>
    </row>
    <row r="160" spans="1:6">
      <c r="A160" s="81"/>
      <c r="B160" s="11" t="s">
        <v>159</v>
      </c>
      <c r="C160" s="81"/>
      <c r="D160" s="81"/>
      <c r="E160" s="81"/>
      <c r="F160" s="105">
        <f>ÁREAS!$D$274</f>
        <v>1</v>
      </c>
    </row>
    <row r="161" spans="1:6">
      <c r="A161" s="114"/>
      <c r="B161" s="98" t="s">
        <v>106</v>
      </c>
      <c r="C161" s="11" t="str">
        <f>C159</f>
        <v xml:space="preserve">un </v>
      </c>
      <c r="D161" s="106">
        <f>D159</f>
        <v>1</v>
      </c>
      <c r="E161" s="74">
        <f>E159</f>
        <v>1200</v>
      </c>
      <c r="F161" s="12">
        <f>ROUND((D161*E161),2)</f>
        <v>1200</v>
      </c>
    </row>
    <row r="162" spans="1:6">
      <c r="A162" s="101"/>
      <c r="B162" s="51"/>
      <c r="C162" s="101"/>
      <c r="D162" s="101"/>
      <c r="E162" s="101"/>
      <c r="F162" s="103"/>
    </row>
    <row r="163" spans="1:6" ht="12.75" customHeight="1">
      <c r="A163" s="176">
        <f>'P. PREÇO'!$A$20</f>
        <v>11</v>
      </c>
      <c r="B163" s="205" t="s">
        <v>175</v>
      </c>
      <c r="C163" s="206" t="s">
        <v>12</v>
      </c>
      <c r="D163" s="206" t="s">
        <v>85</v>
      </c>
      <c r="E163" s="207" t="s">
        <v>86</v>
      </c>
      <c r="F163" s="207"/>
    </row>
    <row r="164" spans="1:6">
      <c r="A164" s="176"/>
      <c r="B164" s="205"/>
      <c r="C164" s="206"/>
      <c r="D164" s="206"/>
      <c r="E164" s="208" t="s">
        <v>87</v>
      </c>
      <c r="F164" s="209" t="s">
        <v>95</v>
      </c>
    </row>
    <row r="165" spans="1:6">
      <c r="A165" s="57"/>
      <c r="B165" s="70" t="s">
        <v>176</v>
      </c>
      <c r="C165" s="71"/>
      <c r="D165" s="71"/>
      <c r="E165" s="72"/>
      <c r="F165" s="73"/>
    </row>
    <row r="166" spans="1:6">
      <c r="A166" s="57"/>
      <c r="B166" s="11" t="s">
        <v>162</v>
      </c>
      <c r="C166" s="11" t="s">
        <v>15</v>
      </c>
      <c r="D166" s="107">
        <v>500</v>
      </c>
      <c r="E166" s="108">
        <v>3.63</v>
      </c>
      <c r="F166" s="8">
        <f>ROUND((D166*E166),2)</f>
        <v>1815</v>
      </c>
    </row>
    <row r="167" spans="1:6">
      <c r="A167" s="57"/>
      <c r="B167" s="11" t="s">
        <v>163</v>
      </c>
      <c r="C167" s="11" t="s">
        <v>15</v>
      </c>
      <c r="D167" s="107">
        <f>D168-D166</f>
        <v>165.77999999999997</v>
      </c>
      <c r="E167" s="108">
        <v>3.04</v>
      </c>
      <c r="F167" s="8">
        <f>ROUND((D167*E167),2)</f>
        <v>503.97</v>
      </c>
    </row>
    <row r="168" spans="1:6">
      <c r="A168" s="57"/>
      <c r="B168" s="11" t="s">
        <v>28</v>
      </c>
      <c r="C168" s="11" t="s">
        <v>15</v>
      </c>
      <c r="D168" s="106">
        <f>D172</f>
        <v>665.78</v>
      </c>
      <c r="E168" s="74">
        <f>ROUND(F168/D168,2)</f>
        <v>3.48</v>
      </c>
      <c r="F168" s="8">
        <f>ROUND(SUM(F166:F167),2)</f>
        <v>2318.9699999999998</v>
      </c>
    </row>
    <row r="169" spans="1:6">
      <c r="A169" s="57"/>
      <c r="B169" s="11" t="s">
        <v>93</v>
      </c>
      <c r="C169" s="11" t="s">
        <v>65</v>
      </c>
      <c r="D169" s="25"/>
      <c r="E169" s="25"/>
      <c r="F169" s="8">
        <f>ROUND((D169*E169),2)</f>
        <v>0</v>
      </c>
    </row>
    <row r="170" spans="1:6">
      <c r="A170" s="57"/>
      <c r="B170" s="11" t="s">
        <v>159</v>
      </c>
      <c r="C170" s="81"/>
      <c r="D170" s="81"/>
      <c r="E170" s="81"/>
      <c r="F170" s="105">
        <f>ÁREAS!$D$274</f>
        <v>1</v>
      </c>
    </row>
    <row r="171" spans="1:6">
      <c r="A171" s="57"/>
      <c r="B171" s="98" t="s">
        <v>93</v>
      </c>
      <c r="C171" s="71"/>
      <c r="D171" s="71"/>
      <c r="E171" s="77"/>
      <c r="F171" s="110"/>
    </row>
    <row r="172" spans="1:6">
      <c r="A172" s="57"/>
      <c r="B172" s="98" t="s">
        <v>106</v>
      </c>
      <c r="C172" s="11" t="s">
        <v>15</v>
      </c>
      <c r="D172" s="106">
        <f>ÁREAS!$D$150</f>
        <v>665.78</v>
      </c>
      <c r="E172" s="77">
        <f>E168</f>
        <v>3.48</v>
      </c>
      <c r="F172" s="12">
        <f>ROUND((D172*E172),2)</f>
        <v>2316.91</v>
      </c>
    </row>
    <row r="173" spans="1:6">
      <c r="A173" s="101"/>
      <c r="B173" s="51"/>
      <c r="C173" s="101"/>
      <c r="D173" s="101"/>
      <c r="E173" s="101"/>
      <c r="F173" s="103"/>
    </row>
    <row r="174" spans="1:6" ht="12.75" customHeight="1">
      <c r="A174" s="176">
        <f>'P. PREÇO'!$A$21</f>
        <v>12</v>
      </c>
      <c r="B174" s="177" t="s">
        <v>177</v>
      </c>
      <c r="C174" s="178" t="s">
        <v>12</v>
      </c>
      <c r="D174" s="178" t="s">
        <v>85</v>
      </c>
      <c r="E174" s="179" t="s">
        <v>86</v>
      </c>
      <c r="F174" s="179"/>
    </row>
    <row r="175" spans="1:6">
      <c r="A175" s="176"/>
      <c r="B175" s="177"/>
      <c r="C175" s="178"/>
      <c r="D175" s="178"/>
      <c r="E175" s="89" t="s">
        <v>87</v>
      </c>
      <c r="F175" s="90" t="s">
        <v>95</v>
      </c>
    </row>
    <row r="176" spans="1:6">
      <c r="A176" s="57"/>
      <c r="B176" s="53" t="s">
        <v>178</v>
      </c>
      <c r="C176" s="91"/>
      <c r="D176" s="91"/>
      <c r="E176" s="92"/>
      <c r="F176" s="115"/>
    </row>
    <row r="177" spans="1:6">
      <c r="A177" s="57"/>
      <c r="B177" s="11" t="s">
        <v>162</v>
      </c>
      <c r="C177" s="11" t="s">
        <v>15</v>
      </c>
      <c r="D177" s="107">
        <v>500</v>
      </c>
      <c r="E177" s="108">
        <v>2.71</v>
      </c>
      <c r="F177" s="8">
        <f>ROUND((D177*E177),2)</f>
        <v>1355</v>
      </c>
    </row>
    <row r="178" spans="1:6">
      <c r="A178" s="57"/>
      <c r="B178" s="11" t="s">
        <v>163</v>
      </c>
      <c r="C178" s="11" t="s">
        <v>15</v>
      </c>
      <c r="D178" s="107">
        <f>D179-D177</f>
        <v>165.77999999999997</v>
      </c>
      <c r="E178" s="108">
        <v>2.17</v>
      </c>
      <c r="F178" s="8">
        <f>ROUND((D178*E178),2)</f>
        <v>359.74</v>
      </c>
    </row>
    <row r="179" spans="1:6">
      <c r="A179" s="57"/>
      <c r="B179" s="11" t="s">
        <v>28</v>
      </c>
      <c r="C179" s="11" t="s">
        <v>15</v>
      </c>
      <c r="D179" s="106">
        <f>D183</f>
        <v>665.78</v>
      </c>
      <c r="E179" s="74">
        <f>ROUND(F179/D179,2)</f>
        <v>2.58</v>
      </c>
      <c r="F179" s="8">
        <f>ROUND(SUM(F177:F178),2)</f>
        <v>1714.74</v>
      </c>
    </row>
    <row r="180" spans="1:6">
      <c r="A180" s="57"/>
      <c r="B180" s="11" t="s">
        <v>93</v>
      </c>
      <c r="C180" s="11" t="s">
        <v>65</v>
      </c>
      <c r="D180" s="25"/>
      <c r="E180" s="25"/>
      <c r="F180" s="8">
        <f>ROUND((D180*E180),2)</f>
        <v>0</v>
      </c>
    </row>
    <row r="181" spans="1:6">
      <c r="A181" s="57"/>
      <c r="B181" s="11" t="s">
        <v>159</v>
      </c>
      <c r="C181" s="11"/>
      <c r="D181" s="25"/>
      <c r="E181" s="81"/>
      <c r="F181" s="105">
        <f>ÁREAS!$D$274</f>
        <v>1</v>
      </c>
    </row>
    <row r="182" spans="1:6">
      <c r="A182" s="57"/>
      <c r="B182" s="98" t="s">
        <v>93</v>
      </c>
      <c r="C182" s="11"/>
      <c r="D182" s="25"/>
      <c r="E182" s="77"/>
      <c r="F182" s="110"/>
    </row>
    <row r="183" spans="1:6">
      <c r="A183" s="57"/>
      <c r="B183" s="98" t="s">
        <v>106</v>
      </c>
      <c r="C183" s="11" t="s">
        <v>15</v>
      </c>
      <c r="D183" s="106">
        <f>ÁREAS!$D$160</f>
        <v>665.78</v>
      </c>
      <c r="E183" s="77">
        <f>E179</f>
        <v>2.58</v>
      </c>
      <c r="F183" s="12">
        <f>ROUND((D183*E183),2)</f>
        <v>1717.71</v>
      </c>
    </row>
    <row r="184" spans="1:6">
      <c r="A184" s="116"/>
      <c r="B184" s="51"/>
      <c r="C184" s="101"/>
      <c r="D184" s="101"/>
      <c r="E184" s="101"/>
      <c r="F184" s="103"/>
    </row>
    <row r="185" spans="1:6" ht="12.75" customHeight="1">
      <c r="A185" s="176">
        <f>'P. PREÇO'!$A$22</f>
        <v>13</v>
      </c>
      <c r="B185" s="177" t="s">
        <v>179</v>
      </c>
      <c r="C185" s="178" t="s">
        <v>12</v>
      </c>
      <c r="D185" s="178" t="s">
        <v>85</v>
      </c>
      <c r="E185" s="179" t="s">
        <v>86</v>
      </c>
      <c r="F185" s="179"/>
    </row>
    <row r="186" spans="1:6">
      <c r="A186" s="176"/>
      <c r="B186" s="177"/>
      <c r="C186" s="178"/>
      <c r="D186" s="178"/>
      <c r="E186" s="89" t="s">
        <v>87</v>
      </c>
      <c r="F186" s="90" t="s">
        <v>95</v>
      </c>
    </row>
    <row r="187" spans="1:6" ht="25.5">
      <c r="A187" s="30"/>
      <c r="B187" s="32" t="s">
        <v>180</v>
      </c>
      <c r="C187" s="91"/>
      <c r="D187" s="91"/>
      <c r="E187" s="92"/>
      <c r="F187" s="115"/>
    </row>
    <row r="188" spans="1:6">
      <c r="A188" s="57"/>
      <c r="B188" s="11" t="s">
        <v>162</v>
      </c>
      <c r="C188" s="11" t="s">
        <v>15</v>
      </c>
      <c r="D188" s="107">
        <v>500</v>
      </c>
      <c r="E188" s="108">
        <v>2.71</v>
      </c>
      <c r="F188" s="8">
        <f>ROUND((D188*E188),2)</f>
        <v>1355</v>
      </c>
    </row>
    <row r="189" spans="1:6">
      <c r="A189" s="57"/>
      <c r="B189" s="11" t="s">
        <v>163</v>
      </c>
      <c r="C189" s="11" t="s">
        <v>15</v>
      </c>
      <c r="D189" s="107">
        <f>D190-D188</f>
        <v>165.77999999999997</v>
      </c>
      <c r="E189" s="108">
        <v>2.17</v>
      </c>
      <c r="F189" s="8">
        <f>ROUND((D189*E189),2)</f>
        <v>359.74</v>
      </c>
    </row>
    <row r="190" spans="1:6">
      <c r="A190" s="57"/>
      <c r="B190" s="11" t="s">
        <v>28</v>
      </c>
      <c r="C190" s="11" t="s">
        <v>15</v>
      </c>
      <c r="D190" s="106">
        <f>D195</f>
        <v>665.78</v>
      </c>
      <c r="E190" s="74">
        <f>ROUND(F190/D190,2)</f>
        <v>2.58</v>
      </c>
      <c r="F190" s="8">
        <f>ROUND(SUM(F188:F189),2)</f>
        <v>1714.74</v>
      </c>
    </row>
    <row r="191" spans="1:6">
      <c r="A191" s="57"/>
      <c r="B191" s="11" t="s">
        <v>93</v>
      </c>
      <c r="C191" s="11" t="s">
        <v>65</v>
      </c>
      <c r="D191" s="25"/>
      <c r="E191" s="25"/>
      <c r="F191" s="8">
        <f>ROUND((D191*E191),2)</f>
        <v>0</v>
      </c>
    </row>
    <row r="192" spans="1:6">
      <c r="A192" s="57"/>
      <c r="B192" s="11" t="s">
        <v>159</v>
      </c>
      <c r="C192" s="11"/>
      <c r="D192" s="25"/>
      <c r="E192" s="81"/>
      <c r="F192" s="105">
        <f>ÁREAS!$D$274</f>
        <v>1</v>
      </c>
    </row>
    <row r="193" spans="1:6">
      <c r="A193" s="57"/>
      <c r="B193" s="98" t="s">
        <v>93</v>
      </c>
      <c r="C193" s="11"/>
      <c r="D193" s="25"/>
      <c r="E193" s="77"/>
      <c r="F193" s="110"/>
    </row>
    <row r="194" spans="1:6">
      <c r="A194" s="57"/>
      <c r="B194" s="98"/>
      <c r="C194" s="81"/>
      <c r="D194" s="81"/>
      <c r="E194" s="81"/>
      <c r="F194" s="110"/>
    </row>
    <row r="195" spans="1:6">
      <c r="A195" s="57"/>
      <c r="B195" s="98" t="s">
        <v>106</v>
      </c>
      <c r="C195" s="11" t="s">
        <v>15</v>
      </c>
      <c r="D195" s="106">
        <f>ÁREAS!$D$170</f>
        <v>665.78</v>
      </c>
      <c r="E195" s="77">
        <f>E190</f>
        <v>2.58</v>
      </c>
      <c r="F195" s="12">
        <f>ROUND((D195*E195),2)</f>
        <v>1717.71</v>
      </c>
    </row>
    <row r="196" spans="1:6">
      <c r="A196" s="101"/>
      <c r="B196" s="51"/>
      <c r="C196" s="101"/>
      <c r="D196" s="101"/>
      <c r="E196" s="101"/>
      <c r="F196" s="103"/>
    </row>
    <row r="197" spans="1:6" ht="12.75" customHeight="1">
      <c r="A197" s="176">
        <f>'P. PREÇO'!$A$23</f>
        <v>14</v>
      </c>
      <c r="B197" s="205" t="s">
        <v>181</v>
      </c>
      <c r="C197" s="206" t="s">
        <v>12</v>
      </c>
      <c r="D197" s="206" t="s">
        <v>85</v>
      </c>
      <c r="E197" s="207" t="s">
        <v>86</v>
      </c>
      <c r="F197" s="207"/>
    </row>
    <row r="198" spans="1:6">
      <c r="A198" s="176"/>
      <c r="B198" s="205"/>
      <c r="C198" s="206"/>
      <c r="D198" s="206"/>
      <c r="E198" s="208" t="s">
        <v>87</v>
      </c>
      <c r="F198" s="209" t="s">
        <v>95</v>
      </c>
    </row>
    <row r="199" spans="1:6">
      <c r="A199" s="57"/>
      <c r="B199" s="11" t="s">
        <v>162</v>
      </c>
      <c r="C199" s="11" t="s">
        <v>15</v>
      </c>
      <c r="D199" s="107">
        <v>500</v>
      </c>
      <c r="E199" s="108">
        <v>1.51</v>
      </c>
      <c r="F199" s="8">
        <f>ROUND((D199*E199),2)</f>
        <v>755</v>
      </c>
    </row>
    <row r="200" spans="1:6">
      <c r="A200" s="57"/>
      <c r="B200" s="11" t="s">
        <v>163</v>
      </c>
      <c r="C200" s="11" t="s">
        <v>15</v>
      </c>
      <c r="D200" s="107">
        <f>D201-D199</f>
        <v>165.77999999999997</v>
      </c>
      <c r="E200" s="108">
        <v>1.24</v>
      </c>
      <c r="F200" s="8">
        <f>ROUND((D200*E200),2)</f>
        <v>205.57</v>
      </c>
    </row>
    <row r="201" spans="1:6">
      <c r="A201" s="57"/>
      <c r="B201" s="11" t="s">
        <v>28</v>
      </c>
      <c r="C201" s="11" t="s">
        <v>15</v>
      </c>
      <c r="D201" s="106">
        <f>ÁREAS!$D$180</f>
        <v>665.78</v>
      </c>
      <c r="E201" s="74">
        <f>ROUND(F201/D201,2)</f>
        <v>1.44</v>
      </c>
      <c r="F201" s="8">
        <f>ROUND(SUM(F199:F200),2)</f>
        <v>960.57</v>
      </c>
    </row>
    <row r="202" spans="1:6">
      <c r="A202" s="57"/>
      <c r="B202" s="11" t="s">
        <v>93</v>
      </c>
      <c r="C202" s="11" t="s">
        <v>65</v>
      </c>
      <c r="D202" s="25">
        <v>1</v>
      </c>
      <c r="E202" s="25">
        <v>1250</v>
      </c>
      <c r="F202" s="8">
        <f>ROUND((D202*E202),2)</f>
        <v>1250</v>
      </c>
    </row>
    <row r="203" spans="1:6">
      <c r="A203" s="57"/>
      <c r="B203" s="11" t="s">
        <v>159</v>
      </c>
      <c r="C203" s="11"/>
      <c r="D203" s="25"/>
      <c r="E203" s="81"/>
      <c r="F203" s="105">
        <f>ÁREAS!$D$274</f>
        <v>1</v>
      </c>
    </row>
    <row r="204" spans="1:6">
      <c r="A204" s="57"/>
      <c r="B204" s="117" t="s">
        <v>182</v>
      </c>
      <c r="C204" s="11"/>
      <c r="D204" s="25"/>
      <c r="E204" s="77"/>
      <c r="F204" s="105"/>
    </row>
    <row r="205" spans="1:6">
      <c r="A205" s="57"/>
      <c r="B205" s="11" t="s">
        <v>183</v>
      </c>
      <c r="C205" s="11" t="s">
        <v>15</v>
      </c>
      <c r="D205" s="106"/>
      <c r="E205" s="108">
        <v>0.49</v>
      </c>
      <c r="F205" s="8">
        <f>ROUND((D205*E205),2)</f>
        <v>0</v>
      </c>
    </row>
    <row r="206" spans="1:6">
      <c r="A206" s="57"/>
      <c r="B206" s="54" t="s">
        <v>184</v>
      </c>
      <c r="C206" s="11"/>
      <c r="D206" s="105">
        <v>0.6</v>
      </c>
      <c r="E206" s="25"/>
      <c r="F206" s="107">
        <f>ROUND((F205*D206),2)</f>
        <v>0</v>
      </c>
    </row>
    <row r="207" spans="1:6">
      <c r="A207" s="57"/>
      <c r="B207" s="98" t="s">
        <v>106</v>
      </c>
      <c r="C207" s="11" t="str">
        <f>C202</f>
        <v xml:space="preserve">un </v>
      </c>
      <c r="D207" s="106">
        <f>D202</f>
        <v>1</v>
      </c>
      <c r="E207" s="74">
        <f>E202</f>
        <v>1250</v>
      </c>
      <c r="F207" s="12">
        <f>ROUND((D207*E207),2)</f>
        <v>1250</v>
      </c>
    </row>
    <row r="208" spans="1:6">
      <c r="A208" s="101"/>
      <c r="B208" s="51"/>
      <c r="C208" s="101"/>
      <c r="D208" s="101"/>
      <c r="E208" s="101"/>
      <c r="F208" s="103"/>
    </row>
    <row r="209" spans="1:6" ht="12.75" customHeight="1">
      <c r="A209" s="176">
        <f>'P. PREÇO'!$A$24</f>
        <v>15</v>
      </c>
      <c r="B209" s="177" t="s">
        <v>185</v>
      </c>
      <c r="C209" s="178" t="s">
        <v>12</v>
      </c>
      <c r="D209" s="178" t="s">
        <v>85</v>
      </c>
      <c r="E209" s="179" t="s">
        <v>86</v>
      </c>
      <c r="F209" s="179"/>
    </row>
    <row r="210" spans="1:6">
      <c r="A210" s="176"/>
      <c r="B210" s="177"/>
      <c r="C210" s="178"/>
      <c r="D210" s="178"/>
      <c r="E210" s="89" t="s">
        <v>87</v>
      </c>
      <c r="F210" s="90" t="s">
        <v>95</v>
      </c>
    </row>
    <row r="211" spans="1:6">
      <c r="A211" s="57"/>
      <c r="B211" s="30" t="s">
        <v>186</v>
      </c>
      <c r="C211" s="11" t="s">
        <v>15</v>
      </c>
      <c r="D211" s="107">
        <f>D213</f>
        <v>665.78</v>
      </c>
      <c r="E211" s="108">
        <v>1.95</v>
      </c>
      <c r="F211" s="8">
        <f>ROUND((D211*E211),2)</f>
        <v>1298.27</v>
      </c>
    </row>
    <row r="212" spans="1:6">
      <c r="A212" s="57"/>
      <c r="B212" s="11" t="s">
        <v>187</v>
      </c>
      <c r="C212" s="11" t="s">
        <v>15</v>
      </c>
      <c r="D212" s="107">
        <f>D213-D211</f>
        <v>0</v>
      </c>
      <c r="E212" s="108">
        <v>4.0599999999999996</v>
      </c>
      <c r="F212" s="8">
        <f>ROUND((D212*E212),2)</f>
        <v>0</v>
      </c>
    </row>
    <row r="213" spans="1:6">
      <c r="A213" s="57"/>
      <c r="B213" s="11" t="s">
        <v>28</v>
      </c>
      <c r="C213" s="11" t="s">
        <v>15</v>
      </c>
      <c r="D213" s="106">
        <f>D218</f>
        <v>665.78</v>
      </c>
      <c r="E213" s="74">
        <f>ROUND(F213/D213,2)</f>
        <v>1.95</v>
      </c>
      <c r="F213" s="8">
        <f>ROUND(SUM(F211:F212),2)</f>
        <v>1298.27</v>
      </c>
    </row>
    <row r="214" spans="1:6">
      <c r="A214" s="57"/>
      <c r="B214" s="11" t="s">
        <v>93</v>
      </c>
      <c r="C214" s="11" t="s">
        <v>65</v>
      </c>
      <c r="D214" s="25"/>
      <c r="E214" s="25"/>
      <c r="F214" s="8">
        <f>ROUND((D214*E214),2)</f>
        <v>0</v>
      </c>
    </row>
    <row r="215" spans="1:6">
      <c r="A215" s="57"/>
      <c r="B215" s="11" t="s">
        <v>159</v>
      </c>
      <c r="C215" s="11"/>
      <c r="D215" s="25"/>
      <c r="E215" s="25"/>
      <c r="F215" s="105">
        <f>ÁREAS!$D$274</f>
        <v>1</v>
      </c>
    </row>
    <row r="216" spans="1:6">
      <c r="A216" s="57"/>
      <c r="B216" s="98" t="s">
        <v>93</v>
      </c>
      <c r="C216" s="81"/>
      <c r="D216" s="81"/>
      <c r="E216" s="77"/>
      <c r="F216" s="110"/>
    </row>
    <row r="217" spans="1:6">
      <c r="A217" s="57"/>
      <c r="B217" s="98"/>
      <c r="C217" s="81"/>
      <c r="D217" s="81"/>
      <c r="E217" s="81"/>
      <c r="F217" s="110"/>
    </row>
    <row r="218" spans="1:6">
      <c r="A218" s="57"/>
      <c r="B218" s="98" t="s">
        <v>106</v>
      </c>
      <c r="C218" s="11" t="s">
        <v>15</v>
      </c>
      <c r="D218" s="106">
        <f>ÁREAS!$D$195</f>
        <v>665.78</v>
      </c>
      <c r="E218" s="77">
        <f>E213</f>
        <v>1.95</v>
      </c>
      <c r="F218" s="12">
        <f>ROUND((D218*E218),2)</f>
        <v>1298.27</v>
      </c>
    </row>
    <row r="219" spans="1:6">
      <c r="A219" s="101"/>
      <c r="B219" s="51"/>
      <c r="C219" s="101"/>
      <c r="D219" s="101"/>
      <c r="E219" s="101"/>
      <c r="F219" s="103"/>
    </row>
    <row r="220" spans="1:6" ht="12.75" customHeight="1">
      <c r="A220" s="176">
        <f>'P. PREÇO'!$A$25</f>
        <v>16</v>
      </c>
      <c r="B220" s="177" t="s">
        <v>188</v>
      </c>
      <c r="C220" s="178" t="s">
        <v>12</v>
      </c>
      <c r="D220" s="178" t="s">
        <v>85</v>
      </c>
      <c r="E220" s="179" t="s">
        <v>86</v>
      </c>
      <c r="F220" s="179"/>
    </row>
    <row r="221" spans="1:6">
      <c r="A221" s="176"/>
      <c r="B221" s="177"/>
      <c r="C221" s="178"/>
      <c r="D221" s="178"/>
      <c r="E221" s="89" t="s">
        <v>87</v>
      </c>
      <c r="F221" s="90" t="s">
        <v>95</v>
      </c>
    </row>
    <row r="222" spans="1:6">
      <c r="A222" s="57"/>
      <c r="B222" s="21" t="s">
        <v>189</v>
      </c>
      <c r="C222" s="11" t="s">
        <v>65</v>
      </c>
      <c r="D222" s="74">
        <v>1</v>
      </c>
      <c r="E222" s="74">
        <v>1300</v>
      </c>
      <c r="F222" s="8">
        <f>ROUND((D222*E222),2)</f>
        <v>1300</v>
      </c>
    </row>
    <row r="223" spans="1:6">
      <c r="A223" s="57"/>
      <c r="B223" s="11" t="s">
        <v>28</v>
      </c>
      <c r="C223" s="11" t="s">
        <v>65</v>
      </c>
      <c r="D223" s="25">
        <f>D226</f>
        <v>1</v>
      </c>
      <c r="E223" s="74">
        <f>ROUND(F223/D223,2)</f>
        <v>1300</v>
      </c>
      <c r="F223" s="107">
        <f>SUM(F222:F222)</f>
        <v>1300</v>
      </c>
    </row>
    <row r="224" spans="1:6">
      <c r="A224" s="57"/>
      <c r="B224" s="11" t="s">
        <v>93</v>
      </c>
      <c r="C224" s="11" t="s">
        <v>65</v>
      </c>
      <c r="D224" s="25"/>
      <c r="E224" s="25"/>
      <c r="F224" s="8">
        <f>ROUND((D224*E224),2)</f>
        <v>0</v>
      </c>
    </row>
    <row r="225" spans="1:6">
      <c r="A225" s="57"/>
      <c r="B225" s="11" t="s">
        <v>159</v>
      </c>
      <c r="C225" s="81"/>
      <c r="D225" s="81"/>
      <c r="E225" s="81"/>
      <c r="F225" s="105">
        <f>ÁREAS!$D$274</f>
        <v>1</v>
      </c>
    </row>
    <row r="226" spans="1:6">
      <c r="A226" s="57"/>
      <c r="B226" s="98" t="s">
        <v>106</v>
      </c>
      <c r="C226" s="11" t="str">
        <f>C224</f>
        <v xml:space="preserve">un </v>
      </c>
      <c r="D226" s="106">
        <f>ÁREAS!$D$205</f>
        <v>1</v>
      </c>
      <c r="E226" s="77">
        <f>ROUND(E223,2)</f>
        <v>1300</v>
      </c>
      <c r="F226" s="12">
        <f>ROUND((D226*E226),2)</f>
        <v>1300</v>
      </c>
    </row>
    <row r="227" spans="1:6">
      <c r="A227" s="101"/>
      <c r="B227" s="51"/>
      <c r="C227" s="101"/>
      <c r="D227" s="101"/>
      <c r="E227" s="101"/>
      <c r="F227" s="103"/>
    </row>
    <row r="228" spans="1:6" ht="12.75" customHeight="1">
      <c r="A228" s="176">
        <f>'P. PREÇO'!$A$26</f>
        <v>17</v>
      </c>
      <c r="B228" s="177" t="s">
        <v>190</v>
      </c>
      <c r="C228" s="178" t="s">
        <v>12</v>
      </c>
      <c r="D228" s="178" t="s">
        <v>85</v>
      </c>
      <c r="E228" s="179" t="s">
        <v>86</v>
      </c>
      <c r="F228" s="179"/>
    </row>
    <row r="229" spans="1:6">
      <c r="A229" s="176"/>
      <c r="B229" s="177"/>
      <c r="C229" s="178"/>
      <c r="D229" s="178"/>
      <c r="E229" s="89" t="s">
        <v>87</v>
      </c>
      <c r="F229" s="90" t="s">
        <v>95</v>
      </c>
    </row>
    <row r="230" spans="1:6" ht="38.25">
      <c r="A230" s="30" t="str">
        <f>'P. PREÇO'!$A$27</f>
        <v>17.1</v>
      </c>
      <c r="B230" s="32" t="s">
        <v>191</v>
      </c>
      <c r="C230" s="91"/>
      <c r="D230" s="91"/>
      <c r="E230" s="92"/>
      <c r="F230" s="115"/>
    </row>
    <row r="231" spans="1:6">
      <c r="A231" s="57"/>
      <c r="B231" s="30" t="s">
        <v>186</v>
      </c>
      <c r="C231" s="11" t="s">
        <v>15</v>
      </c>
      <c r="D231" s="107">
        <v>665.78</v>
      </c>
      <c r="E231" s="108">
        <v>1</v>
      </c>
      <c r="F231" s="8">
        <f>ROUND((D231*E231),2)</f>
        <v>665.78</v>
      </c>
    </row>
    <row r="232" spans="1:6">
      <c r="A232" s="57"/>
      <c r="B232" s="11" t="s">
        <v>187</v>
      </c>
      <c r="C232" s="11" t="s">
        <v>15</v>
      </c>
      <c r="D232" s="107"/>
      <c r="E232" s="108">
        <v>1.21</v>
      </c>
      <c r="F232" s="8">
        <f>ROUND((D232*E232),2)</f>
        <v>0</v>
      </c>
    </row>
    <row r="233" spans="1:6">
      <c r="A233" s="57"/>
      <c r="B233" s="11" t="s">
        <v>28</v>
      </c>
      <c r="C233" s="11" t="s">
        <v>15</v>
      </c>
      <c r="D233" s="106">
        <f>D245</f>
        <v>665.78</v>
      </c>
      <c r="E233" s="74">
        <f>ROUND(F233/D233,2)</f>
        <v>1</v>
      </c>
      <c r="F233" s="8">
        <f>ROUND(SUM(F231:F232),2)</f>
        <v>665.78</v>
      </c>
    </row>
    <row r="234" spans="1:6">
      <c r="A234" s="57"/>
      <c r="B234" s="11" t="s">
        <v>93</v>
      </c>
      <c r="C234" s="11" t="s">
        <v>65</v>
      </c>
      <c r="D234" s="25">
        <v>1</v>
      </c>
      <c r="E234" s="25">
        <f>1270*0.8</f>
        <v>1016</v>
      </c>
      <c r="F234" s="8">
        <f>ROUND((D234*E234),2)</f>
        <v>1016</v>
      </c>
    </row>
    <row r="235" spans="1:6">
      <c r="A235" s="57"/>
      <c r="B235" s="11" t="s">
        <v>159</v>
      </c>
      <c r="C235" s="11"/>
      <c r="D235" s="25"/>
      <c r="E235" s="25"/>
      <c r="F235" s="105">
        <f>ÁREAS!$D$274</f>
        <v>1</v>
      </c>
    </row>
    <row r="236" spans="1:6">
      <c r="A236" s="57"/>
      <c r="B236" s="98" t="s">
        <v>93</v>
      </c>
      <c r="C236" s="11" t="str">
        <f>C234</f>
        <v xml:space="preserve">un </v>
      </c>
      <c r="D236" s="106">
        <f>D234</f>
        <v>1</v>
      </c>
      <c r="E236" s="77">
        <f>E234</f>
        <v>1016</v>
      </c>
      <c r="F236" s="110">
        <f>F234</f>
        <v>1016</v>
      </c>
    </row>
    <row r="237" spans="1:6">
      <c r="A237" s="81"/>
      <c r="B237" s="98"/>
      <c r="C237" s="81"/>
      <c r="D237" s="81"/>
      <c r="E237" s="81"/>
      <c r="F237" s="110"/>
    </row>
    <row r="238" spans="1:6" ht="25.5">
      <c r="A238" s="30" t="str">
        <f>'P. PREÇO'!$A$28</f>
        <v>17.2</v>
      </c>
      <c r="B238" s="53" t="s">
        <v>192</v>
      </c>
      <c r="C238" s="91"/>
      <c r="D238" s="91"/>
      <c r="E238" s="92"/>
      <c r="F238" s="115"/>
    </row>
    <row r="239" spans="1:6">
      <c r="A239" s="57"/>
      <c r="B239" s="30" t="s">
        <v>186</v>
      </c>
      <c r="C239" s="11" t="s">
        <v>15</v>
      </c>
      <c r="D239" s="107">
        <v>665.78</v>
      </c>
      <c r="E239" s="108">
        <v>0.25</v>
      </c>
      <c r="F239" s="8">
        <f>ROUND((D239*E239),2)</f>
        <v>166.45</v>
      </c>
    </row>
    <row r="240" spans="1:6">
      <c r="A240" s="57"/>
      <c r="B240" s="11" t="s">
        <v>187</v>
      </c>
      <c r="C240" s="11" t="s">
        <v>15</v>
      </c>
      <c r="D240" s="107"/>
      <c r="E240" s="108">
        <v>0.3</v>
      </c>
      <c r="F240" s="8">
        <f>ROUND((D240*E240),2)</f>
        <v>0</v>
      </c>
    </row>
    <row r="241" spans="1:6">
      <c r="A241" s="57"/>
      <c r="B241" s="11" t="s">
        <v>28</v>
      </c>
      <c r="C241" s="11" t="s">
        <v>15</v>
      </c>
      <c r="D241" s="106">
        <f>D245</f>
        <v>665.78</v>
      </c>
      <c r="E241" s="74">
        <f>ROUND(F241/D241,2)</f>
        <v>0.25</v>
      </c>
      <c r="F241" s="8">
        <f>ROUND(SUM(F239:F240),2)</f>
        <v>166.45</v>
      </c>
    </row>
    <row r="242" spans="1:6">
      <c r="A242" s="57"/>
      <c r="B242" s="11" t="s">
        <v>93</v>
      </c>
      <c r="C242" s="11" t="s">
        <v>65</v>
      </c>
      <c r="D242" s="25">
        <v>1</v>
      </c>
      <c r="E242" s="25">
        <f>1270*0.2</f>
        <v>254</v>
      </c>
      <c r="F242" s="8">
        <f>ROUND((D242*E242),2)</f>
        <v>254</v>
      </c>
    </row>
    <row r="243" spans="1:6">
      <c r="A243" s="57"/>
      <c r="B243" s="11" t="s">
        <v>159</v>
      </c>
      <c r="C243" s="11"/>
      <c r="D243" s="25"/>
      <c r="E243" s="25"/>
      <c r="F243" s="105">
        <f>ÁREAS!$D$274</f>
        <v>1</v>
      </c>
    </row>
    <row r="244" spans="1:6">
      <c r="A244" s="57"/>
      <c r="B244" s="98" t="s">
        <v>93</v>
      </c>
      <c r="C244" s="11" t="str">
        <f>C242</f>
        <v xml:space="preserve">un </v>
      </c>
      <c r="D244" s="106">
        <f>D242</f>
        <v>1</v>
      </c>
      <c r="E244" s="77">
        <f>E242</f>
        <v>254</v>
      </c>
      <c r="F244" s="110">
        <f>F242</f>
        <v>254</v>
      </c>
    </row>
    <row r="245" spans="1:6">
      <c r="A245" s="57"/>
      <c r="B245" s="98" t="s">
        <v>106</v>
      </c>
      <c r="C245" s="11" t="s">
        <v>15</v>
      </c>
      <c r="D245" s="25">
        <f>ÁREAS!D218</f>
        <v>665.78</v>
      </c>
      <c r="E245" s="74"/>
      <c r="F245" s="110">
        <f>ROUND(F236+F244,2)</f>
        <v>1270</v>
      </c>
    </row>
    <row r="246" spans="1:6">
      <c r="A246" s="101"/>
      <c r="B246" s="51"/>
      <c r="C246" s="101"/>
      <c r="D246" s="101"/>
      <c r="E246" s="101"/>
      <c r="F246" s="103"/>
    </row>
    <row r="247" spans="1:6" ht="12.75" customHeight="1">
      <c r="A247" s="176">
        <f>'P. PREÇO'!$A$29</f>
        <v>18</v>
      </c>
      <c r="B247" s="177" t="s">
        <v>193</v>
      </c>
      <c r="C247" s="178" t="s">
        <v>12</v>
      </c>
      <c r="D247" s="178" t="s">
        <v>85</v>
      </c>
      <c r="E247" s="179" t="s">
        <v>86</v>
      </c>
      <c r="F247" s="179"/>
    </row>
    <row r="248" spans="1:6">
      <c r="A248" s="176"/>
      <c r="B248" s="177"/>
      <c r="C248" s="178"/>
      <c r="D248" s="178"/>
      <c r="E248" s="89" t="s">
        <v>87</v>
      </c>
      <c r="F248" s="90" t="s">
        <v>95</v>
      </c>
    </row>
    <row r="249" spans="1:6">
      <c r="A249" s="30"/>
      <c r="B249" s="57" t="s">
        <v>194</v>
      </c>
      <c r="C249" s="91"/>
      <c r="D249" s="91"/>
      <c r="E249" s="92"/>
      <c r="F249" s="115"/>
    </row>
    <row r="250" spans="1:6">
      <c r="A250" s="57"/>
      <c r="B250" s="11" t="s">
        <v>195</v>
      </c>
      <c r="C250" s="11" t="s">
        <v>65</v>
      </c>
      <c r="D250" s="107">
        <v>1</v>
      </c>
      <c r="E250" s="118">
        <v>1300</v>
      </c>
      <c r="F250" s="8">
        <f>ROUND((D250*E250),2)</f>
        <v>1300</v>
      </c>
    </row>
    <row r="251" spans="1:6">
      <c r="A251" s="57"/>
      <c r="B251" s="11" t="s">
        <v>28</v>
      </c>
      <c r="C251" s="81"/>
      <c r="D251" s="106">
        <v>1</v>
      </c>
      <c r="E251" s="74">
        <f>ROUND(F251/D251,2)</f>
        <v>1300</v>
      </c>
      <c r="F251" s="107">
        <f>SUM(F250:F250)</f>
        <v>1300</v>
      </c>
    </row>
    <row r="252" spans="1:6">
      <c r="A252" s="57"/>
      <c r="B252" s="11" t="s">
        <v>93</v>
      </c>
      <c r="C252" s="11" t="s">
        <v>65</v>
      </c>
      <c r="D252" s="25"/>
      <c r="E252" s="25"/>
      <c r="F252" s="74">
        <f>D252*E252</f>
        <v>0</v>
      </c>
    </row>
    <row r="253" spans="1:6">
      <c r="A253" s="57"/>
      <c r="B253" s="11" t="s">
        <v>159</v>
      </c>
      <c r="C253" s="81"/>
      <c r="D253" s="81"/>
      <c r="E253" s="25"/>
      <c r="F253" s="105">
        <f>ÁREAS!$D$274</f>
        <v>1</v>
      </c>
    </row>
    <row r="254" spans="1:6">
      <c r="A254" s="57"/>
      <c r="B254" s="98" t="s">
        <v>93</v>
      </c>
      <c r="C254" s="81"/>
      <c r="D254" s="81"/>
      <c r="E254" s="77">
        <f>ROUND(E251,2)</f>
        <v>1300</v>
      </c>
      <c r="F254" s="110">
        <f>ROUND((F253*F251),2)</f>
        <v>1300</v>
      </c>
    </row>
    <row r="255" spans="1:6">
      <c r="A255" s="81"/>
      <c r="B255" s="98"/>
      <c r="C255" s="81"/>
      <c r="D255" s="81"/>
      <c r="E255" s="81"/>
      <c r="F255" s="110"/>
    </row>
    <row r="256" spans="1:6">
      <c r="A256" s="57"/>
      <c r="B256" s="98" t="s">
        <v>106</v>
      </c>
      <c r="C256" s="11" t="s">
        <v>65</v>
      </c>
      <c r="D256" s="106">
        <v>1</v>
      </c>
      <c r="E256" s="74">
        <f>E251</f>
        <v>1300</v>
      </c>
      <c r="F256" s="12">
        <f>ROUND((D256*E256),2)</f>
        <v>1300</v>
      </c>
    </row>
    <row r="257" spans="1:6">
      <c r="A257" s="101"/>
      <c r="B257" s="51"/>
      <c r="C257" s="101"/>
      <c r="D257" s="101"/>
      <c r="E257" s="101"/>
      <c r="F257" s="119"/>
    </row>
    <row r="258" spans="1:6" ht="12.75" customHeight="1">
      <c r="A258" s="176">
        <f>'P. PREÇO'!A30</f>
        <v>19</v>
      </c>
      <c r="B258" s="210" t="s">
        <v>196</v>
      </c>
      <c r="C258" s="211" t="s">
        <v>12</v>
      </c>
      <c r="D258" s="211" t="s">
        <v>85</v>
      </c>
      <c r="E258" s="212" t="s">
        <v>86</v>
      </c>
      <c r="F258" s="212"/>
    </row>
    <row r="259" spans="1:6">
      <c r="A259" s="176"/>
      <c r="B259" s="210"/>
      <c r="C259" s="211"/>
      <c r="D259" s="211"/>
      <c r="E259" s="213" t="s">
        <v>87</v>
      </c>
      <c r="F259" s="214" t="s">
        <v>95</v>
      </c>
    </row>
    <row r="260" spans="1:6">
      <c r="A260" s="57"/>
      <c r="B260" s="30" t="s">
        <v>189</v>
      </c>
      <c r="C260" s="11" t="s">
        <v>15</v>
      </c>
      <c r="D260" s="107">
        <v>665.78</v>
      </c>
      <c r="E260" s="120">
        <v>1.7</v>
      </c>
      <c r="F260" s="8">
        <f>ROUND((D260*E260),2)</f>
        <v>1131.83</v>
      </c>
    </row>
    <row r="261" spans="1:6">
      <c r="A261" s="57"/>
      <c r="B261" s="11" t="s">
        <v>28</v>
      </c>
      <c r="C261" s="81"/>
      <c r="D261" s="107">
        <v>665.78</v>
      </c>
      <c r="E261" s="56">
        <f>ROUND(F261/D261,2)</f>
        <v>1.7</v>
      </c>
      <c r="F261" s="112">
        <f>ROUND(SUM(F260:F260),2)</f>
        <v>1131.83</v>
      </c>
    </row>
    <row r="262" spans="1:6">
      <c r="A262" s="57"/>
      <c r="B262" s="11" t="s">
        <v>93</v>
      </c>
      <c r="C262" s="11" t="s">
        <v>65</v>
      </c>
      <c r="D262" s="25">
        <v>1</v>
      </c>
      <c r="E262" s="25">
        <v>1250</v>
      </c>
      <c r="F262" s="8">
        <f>ROUND((D262*E262),2)</f>
        <v>1250</v>
      </c>
    </row>
    <row r="263" spans="1:6">
      <c r="A263" s="57"/>
      <c r="B263" s="11" t="s">
        <v>159</v>
      </c>
      <c r="C263" s="81"/>
      <c r="D263" s="81"/>
      <c r="E263" s="81"/>
      <c r="F263" s="105">
        <f>ÁREAS!$D$274</f>
        <v>1</v>
      </c>
    </row>
    <row r="264" spans="1:6">
      <c r="A264" s="57"/>
      <c r="B264" s="98" t="s">
        <v>106</v>
      </c>
      <c r="C264" s="11" t="str">
        <f>C262</f>
        <v xml:space="preserve">un </v>
      </c>
      <c r="D264" s="106">
        <f>D262</f>
        <v>1</v>
      </c>
      <c r="E264" s="56">
        <f>E262</f>
        <v>1250</v>
      </c>
      <c r="F264" s="12">
        <f>ROUND((D264*E264),2)</f>
        <v>1250</v>
      </c>
    </row>
    <row r="265" spans="1:6">
      <c r="A265" s="51"/>
      <c r="B265" s="51"/>
      <c r="C265" s="101"/>
      <c r="D265" s="101"/>
      <c r="E265" s="101"/>
      <c r="F265" s="119"/>
    </row>
    <row r="266" spans="1:6" ht="12.75" customHeight="1">
      <c r="A266" s="176">
        <f>'P. PREÇO'!$A$31</f>
        <v>20</v>
      </c>
      <c r="B266" s="210" t="s">
        <v>197</v>
      </c>
      <c r="C266" s="206" t="s">
        <v>12</v>
      </c>
      <c r="D266" s="206" t="s">
        <v>85</v>
      </c>
      <c r="E266" s="207" t="s">
        <v>86</v>
      </c>
      <c r="F266" s="207"/>
    </row>
    <row r="267" spans="1:6">
      <c r="A267" s="176"/>
      <c r="B267" s="210"/>
      <c r="C267" s="206"/>
      <c r="D267" s="206"/>
      <c r="E267" s="208" t="s">
        <v>87</v>
      </c>
      <c r="F267" s="209" t="s">
        <v>95</v>
      </c>
    </row>
    <row r="268" spans="1:6">
      <c r="A268" s="57"/>
      <c r="B268" s="11" t="s">
        <v>162</v>
      </c>
      <c r="C268" s="11" t="s">
        <v>15</v>
      </c>
      <c r="D268" s="107">
        <v>500</v>
      </c>
      <c r="E268" s="108">
        <v>0.8</v>
      </c>
      <c r="F268" s="8">
        <f>ROUND((D268*E268),2)</f>
        <v>400</v>
      </c>
    </row>
    <row r="269" spans="1:6">
      <c r="A269" s="57"/>
      <c r="B269" s="11" t="s">
        <v>163</v>
      </c>
      <c r="C269" s="11" t="s">
        <v>15</v>
      </c>
      <c r="D269" s="107">
        <f>D270-D268</f>
        <v>165.77999999999997</v>
      </c>
      <c r="E269" s="108">
        <v>0.6</v>
      </c>
      <c r="F269" s="8">
        <f>ROUND((D269*E269),2)</f>
        <v>99.47</v>
      </c>
    </row>
    <row r="270" spans="1:6">
      <c r="A270" s="57"/>
      <c r="B270" s="11" t="s">
        <v>28</v>
      </c>
      <c r="C270" s="81"/>
      <c r="D270" s="106">
        <f>ÁREAS!$D$180</f>
        <v>665.78</v>
      </c>
      <c r="E270" s="74">
        <f>ROUND(F270/D270,2)</f>
        <v>0.75</v>
      </c>
      <c r="F270" s="107">
        <f>ROUND(SUM(F268:F269),2)</f>
        <v>499.47</v>
      </c>
    </row>
    <row r="271" spans="1:6">
      <c r="A271" s="57"/>
      <c r="B271" s="11" t="s">
        <v>93</v>
      </c>
      <c r="C271" s="11" t="s">
        <v>65</v>
      </c>
      <c r="D271" s="25">
        <v>1</v>
      </c>
      <c r="E271" s="25">
        <v>1250</v>
      </c>
      <c r="F271" s="8">
        <f>ROUND((D271*E271),2)</f>
        <v>1250</v>
      </c>
    </row>
    <row r="272" spans="1:6">
      <c r="A272" s="57"/>
      <c r="B272" s="11" t="s">
        <v>159</v>
      </c>
      <c r="C272" s="81"/>
      <c r="D272" s="81"/>
      <c r="E272" s="81"/>
      <c r="F272" s="105">
        <f>ÁREAS!$D$274</f>
        <v>1</v>
      </c>
    </row>
    <row r="273" spans="1:6">
      <c r="A273" s="57"/>
      <c r="B273" s="98" t="s">
        <v>106</v>
      </c>
      <c r="C273" s="11" t="str">
        <f>C271</f>
        <v xml:space="preserve">un </v>
      </c>
      <c r="D273" s="106">
        <f>D271</f>
        <v>1</v>
      </c>
      <c r="E273" s="74">
        <f>E271</f>
        <v>1250</v>
      </c>
      <c r="F273" s="12">
        <f>ROUND((D273*E273),2)</f>
        <v>1250</v>
      </c>
    </row>
    <row r="274" spans="1:6">
      <c r="A274" s="101"/>
      <c r="B274" s="51"/>
      <c r="C274" s="101"/>
      <c r="D274" s="101"/>
      <c r="E274" s="101"/>
      <c r="F274" s="119"/>
    </row>
    <row r="275" spans="1:6" ht="12.75" customHeight="1">
      <c r="A275" s="176">
        <f>'P. PREÇO'!$A$32</f>
        <v>21</v>
      </c>
      <c r="B275" s="205" t="s">
        <v>198</v>
      </c>
      <c r="C275" s="206" t="s">
        <v>12</v>
      </c>
      <c r="D275" s="206" t="s">
        <v>85</v>
      </c>
      <c r="E275" s="207" t="s">
        <v>86</v>
      </c>
      <c r="F275" s="207"/>
    </row>
    <row r="276" spans="1:6">
      <c r="A276" s="176"/>
      <c r="B276" s="205"/>
      <c r="C276" s="206"/>
      <c r="D276" s="206"/>
      <c r="E276" s="208" t="s">
        <v>87</v>
      </c>
      <c r="F276" s="209" t="s">
        <v>95</v>
      </c>
    </row>
    <row r="277" spans="1:6">
      <c r="A277" s="57"/>
      <c r="B277" s="11" t="s">
        <v>199</v>
      </c>
      <c r="C277" s="11" t="s">
        <v>65</v>
      </c>
      <c r="D277" s="107">
        <v>1</v>
      </c>
      <c r="E277" s="74">
        <v>2000</v>
      </c>
      <c r="F277" s="8">
        <f>ROUND((D277*E277),2)</f>
        <v>2000</v>
      </c>
    </row>
    <row r="278" spans="1:6">
      <c r="A278" s="57"/>
      <c r="B278" s="11" t="s">
        <v>28</v>
      </c>
      <c r="C278" s="81"/>
      <c r="D278" s="25">
        <f>D281</f>
        <v>1</v>
      </c>
      <c r="E278" s="74">
        <f>ROUND(F278/D278,2)</f>
        <v>2000</v>
      </c>
      <c r="F278" s="107">
        <f>F277</f>
        <v>2000</v>
      </c>
    </row>
    <row r="279" spans="1:6">
      <c r="A279" s="57"/>
      <c r="B279" s="11" t="s">
        <v>159</v>
      </c>
      <c r="C279" s="81"/>
      <c r="D279" s="81"/>
      <c r="E279" s="81"/>
      <c r="F279" s="105">
        <f>ÁREAS!$D$274</f>
        <v>1</v>
      </c>
    </row>
    <row r="280" spans="1:6">
      <c r="A280" s="57"/>
      <c r="B280" s="11" t="s">
        <v>93</v>
      </c>
      <c r="C280" s="11" t="s">
        <v>65</v>
      </c>
      <c r="D280" s="25"/>
      <c r="E280" s="25"/>
      <c r="F280" s="55">
        <f>$D$280*$E$280</f>
        <v>0</v>
      </c>
    </row>
    <row r="281" spans="1:6">
      <c r="A281" s="57"/>
      <c r="B281" s="98" t="s">
        <v>106</v>
      </c>
      <c r="C281" s="11" t="s">
        <v>65</v>
      </c>
      <c r="D281" s="106">
        <f>ÁREAS!$D$243</f>
        <v>1</v>
      </c>
      <c r="E281" s="77">
        <f>ROUND(E278,2)</f>
        <v>2000</v>
      </c>
      <c r="F281" s="12">
        <f>ROUND((D281*E281),2)</f>
        <v>2000</v>
      </c>
    </row>
    <row r="282" spans="1:6">
      <c r="A282" s="101"/>
      <c r="B282" s="51"/>
      <c r="C282" s="101"/>
      <c r="D282" s="101"/>
      <c r="E282" s="101"/>
      <c r="F282" s="119"/>
    </row>
    <row r="283" spans="1:6" ht="12.75" customHeight="1">
      <c r="A283" s="176">
        <f>'P. PREÇO'!$A$33</f>
        <v>22</v>
      </c>
      <c r="B283" s="205" t="s">
        <v>200</v>
      </c>
      <c r="C283" s="206" t="s">
        <v>12</v>
      </c>
      <c r="D283" s="206" t="s">
        <v>85</v>
      </c>
      <c r="E283" s="207" t="s">
        <v>86</v>
      </c>
      <c r="F283" s="207"/>
    </row>
    <row r="284" spans="1:6">
      <c r="A284" s="176"/>
      <c r="B284" s="205"/>
      <c r="C284" s="206"/>
      <c r="D284" s="206"/>
      <c r="E284" s="208" t="s">
        <v>87</v>
      </c>
      <c r="F284" s="209" t="s">
        <v>95</v>
      </c>
    </row>
    <row r="285" spans="1:6">
      <c r="A285" s="57"/>
      <c r="B285" s="11" t="s">
        <v>162</v>
      </c>
      <c r="C285" s="11" t="s">
        <v>15</v>
      </c>
      <c r="D285" s="107">
        <v>500</v>
      </c>
      <c r="E285" s="108">
        <v>1.1399999999999999</v>
      </c>
      <c r="F285" s="8">
        <f>ROUND((D285*E285),2)</f>
        <v>570</v>
      </c>
    </row>
    <row r="286" spans="1:6">
      <c r="A286" s="57"/>
      <c r="B286" s="11" t="s">
        <v>163</v>
      </c>
      <c r="C286" s="11" t="s">
        <v>15</v>
      </c>
      <c r="D286" s="107">
        <f>D287-D285</f>
        <v>165.77999999999997</v>
      </c>
      <c r="E286" s="108">
        <v>0.97</v>
      </c>
      <c r="F286" s="8">
        <f>ROUND((D286*E286),2)</f>
        <v>160.81</v>
      </c>
    </row>
    <row r="287" spans="1:6">
      <c r="A287" s="57"/>
      <c r="B287" s="11" t="s">
        <v>28</v>
      </c>
      <c r="C287" s="81"/>
      <c r="D287" s="106">
        <f>ÁREAS!$D$180</f>
        <v>665.78</v>
      </c>
      <c r="E287" s="74">
        <f>ROUND(F287/D287,2)</f>
        <v>1.1000000000000001</v>
      </c>
      <c r="F287" s="107">
        <f>ROUND(SUM(F285:F286),2)</f>
        <v>730.81</v>
      </c>
    </row>
    <row r="288" spans="1:6">
      <c r="A288" s="57"/>
      <c r="B288" s="11" t="s">
        <v>93</v>
      </c>
      <c r="C288" s="11" t="s">
        <v>65</v>
      </c>
      <c r="D288" s="25">
        <v>1</v>
      </c>
      <c r="E288" s="25">
        <v>1800</v>
      </c>
      <c r="F288" s="8">
        <f>ROUND((D288*E288),2)</f>
        <v>1800</v>
      </c>
    </row>
    <row r="289" spans="1:6">
      <c r="A289" s="57"/>
      <c r="B289" s="11" t="s">
        <v>159</v>
      </c>
      <c r="C289" s="81"/>
      <c r="D289" s="81"/>
      <c r="E289" s="81"/>
      <c r="F289" s="105">
        <f>ÁREAS!$D$274</f>
        <v>1</v>
      </c>
    </row>
    <row r="290" spans="1:6">
      <c r="A290" s="57"/>
      <c r="B290" s="98" t="s">
        <v>106</v>
      </c>
      <c r="C290" s="11" t="str">
        <f>C288</f>
        <v xml:space="preserve">un </v>
      </c>
      <c r="D290" s="106">
        <f>D288</f>
        <v>1</v>
      </c>
      <c r="E290" s="77">
        <f>E288</f>
        <v>1800</v>
      </c>
      <c r="F290" s="12">
        <f>ROUND((D290*E290),2)</f>
        <v>1800</v>
      </c>
    </row>
    <row r="291" spans="1:6">
      <c r="A291" s="101"/>
      <c r="B291" s="51"/>
      <c r="C291" s="101"/>
      <c r="D291" s="101"/>
      <c r="E291" s="101"/>
      <c r="F291" s="119"/>
    </row>
    <row r="292" spans="1:6" ht="12.75" customHeight="1">
      <c r="A292" s="176">
        <f>'P. PREÇO'!$A$34</f>
        <v>23</v>
      </c>
      <c r="B292" s="205" t="s">
        <v>201</v>
      </c>
      <c r="C292" s="206" t="s">
        <v>12</v>
      </c>
      <c r="D292" s="206" t="s">
        <v>85</v>
      </c>
      <c r="E292" s="207" t="s">
        <v>86</v>
      </c>
      <c r="F292" s="207"/>
    </row>
    <row r="293" spans="1:6">
      <c r="A293" s="176"/>
      <c r="B293" s="205"/>
      <c r="C293" s="206"/>
      <c r="D293" s="206"/>
      <c r="E293" s="208" t="s">
        <v>87</v>
      </c>
      <c r="F293" s="209" t="s">
        <v>95</v>
      </c>
    </row>
    <row r="294" spans="1:6" ht="25.5">
      <c r="A294" s="57"/>
      <c r="B294" s="32" t="s">
        <v>202</v>
      </c>
      <c r="C294" s="91"/>
      <c r="D294" s="91"/>
      <c r="E294" s="92"/>
      <c r="F294" s="115"/>
    </row>
    <row r="295" spans="1:6" ht="25.5">
      <c r="A295" s="57"/>
      <c r="B295" s="32" t="s">
        <v>203</v>
      </c>
      <c r="C295" s="91"/>
      <c r="D295" s="91"/>
      <c r="E295" s="92"/>
      <c r="F295" s="115"/>
    </row>
    <row r="296" spans="1:6">
      <c r="A296" s="57"/>
      <c r="B296" s="11" t="s">
        <v>204</v>
      </c>
      <c r="C296" s="11" t="s">
        <v>15</v>
      </c>
      <c r="D296" s="107">
        <f>D298</f>
        <v>665.78</v>
      </c>
      <c r="E296" s="108">
        <v>3.46</v>
      </c>
      <c r="F296" s="8">
        <f>ROUND((D296*E296),2)</f>
        <v>2303.6</v>
      </c>
    </row>
    <row r="297" spans="1:6">
      <c r="A297" s="57"/>
      <c r="B297" s="11" t="s">
        <v>205</v>
      </c>
      <c r="C297" s="11" t="s">
        <v>15</v>
      </c>
      <c r="D297" s="107">
        <f>D298</f>
        <v>665.78</v>
      </c>
      <c r="E297" s="108">
        <v>1.68</v>
      </c>
      <c r="F297" s="8">
        <f>ROUND((D297*E297),2)</f>
        <v>1118.51</v>
      </c>
    </row>
    <row r="298" spans="1:6">
      <c r="A298" s="57"/>
      <c r="B298" s="11" t="s">
        <v>28</v>
      </c>
      <c r="C298" s="81"/>
      <c r="D298" s="106">
        <f>ÁREAS!D53</f>
        <v>665.78</v>
      </c>
      <c r="E298" s="74">
        <f>ROUND(F298/D298,2)</f>
        <v>5.14</v>
      </c>
      <c r="F298" s="8">
        <f>ROUND(SUM(F296:F297),2)</f>
        <v>3422.11</v>
      </c>
    </row>
    <row r="299" spans="1:6">
      <c r="A299" s="57"/>
      <c r="B299" s="11" t="s">
        <v>159</v>
      </c>
      <c r="C299" s="81"/>
      <c r="D299" s="81"/>
      <c r="E299" s="81"/>
      <c r="F299" s="105">
        <f>ÁREAS!$D$274</f>
        <v>1</v>
      </c>
    </row>
    <row r="300" spans="1:6">
      <c r="A300" s="57"/>
      <c r="B300" s="98" t="s">
        <v>206</v>
      </c>
      <c r="C300" s="81"/>
      <c r="D300" s="25">
        <f>ÁREAS!D53</f>
        <v>665.78</v>
      </c>
      <c r="E300" s="77">
        <f>ROUND(E298,2)</f>
        <v>5.14</v>
      </c>
      <c r="F300" s="12">
        <f>ROUND((D300*E300),2)</f>
        <v>3422.11</v>
      </c>
    </row>
    <row r="301" spans="1:6">
      <c r="A301" s="57"/>
      <c r="B301" s="98"/>
      <c r="C301" s="81"/>
      <c r="D301" s="25"/>
      <c r="E301" s="77"/>
      <c r="F301" s="12"/>
    </row>
    <row r="302" spans="1:6">
      <c r="A302" s="57"/>
      <c r="B302" s="32" t="s">
        <v>81</v>
      </c>
      <c r="C302" s="91"/>
      <c r="D302" s="91"/>
      <c r="E302" s="92"/>
      <c r="F302" s="115"/>
    </row>
    <row r="303" spans="1:6">
      <c r="A303" s="57"/>
      <c r="B303" s="32" t="s">
        <v>204</v>
      </c>
      <c r="C303" s="91"/>
      <c r="D303" s="91"/>
      <c r="E303" s="92"/>
      <c r="F303" s="115"/>
    </row>
    <row r="304" spans="1:6">
      <c r="A304" s="57"/>
      <c r="B304" s="11" t="s">
        <v>183</v>
      </c>
      <c r="C304" s="11" t="s">
        <v>15</v>
      </c>
      <c r="D304" s="107">
        <v>1079.1199999999999</v>
      </c>
      <c r="E304" s="108">
        <v>0.38</v>
      </c>
      <c r="F304" s="8">
        <f>ROUND((D304*E304),2)</f>
        <v>410.07</v>
      </c>
    </row>
    <row r="305" spans="1:6">
      <c r="A305" s="57"/>
      <c r="B305" s="11" t="s">
        <v>207</v>
      </c>
      <c r="C305" s="11" t="s">
        <v>15</v>
      </c>
      <c r="D305" s="107"/>
      <c r="E305" s="108">
        <v>0.32</v>
      </c>
      <c r="F305" s="8">
        <f>ROUND((D305*E305),2)</f>
        <v>0</v>
      </c>
    </row>
    <row r="306" spans="1:6">
      <c r="A306" s="57"/>
      <c r="B306" s="11" t="s">
        <v>208</v>
      </c>
      <c r="C306" s="11" t="s">
        <v>15</v>
      </c>
      <c r="D306" s="107"/>
      <c r="E306" s="121">
        <v>0.27</v>
      </c>
      <c r="F306" s="8">
        <f>ROUND((D306*E306),2)</f>
        <v>0</v>
      </c>
    </row>
    <row r="307" spans="1:6">
      <c r="A307" s="57"/>
      <c r="B307" s="11" t="s">
        <v>28</v>
      </c>
      <c r="C307" s="81"/>
      <c r="D307" s="25">
        <f>D317</f>
        <v>1079.1199999999999</v>
      </c>
      <c r="E307" s="74">
        <f>ROUND(F307/D307,2)</f>
        <v>0.38</v>
      </c>
      <c r="F307" s="8">
        <f>ROUND(SUM(F304:F306),2)</f>
        <v>410.07</v>
      </c>
    </row>
    <row r="308" spans="1:6">
      <c r="A308" s="57"/>
      <c r="B308" s="11" t="s">
        <v>159</v>
      </c>
      <c r="C308" s="81"/>
      <c r="D308" s="81"/>
      <c r="E308" s="81"/>
      <c r="F308" s="105">
        <f>ÁREAS!$D$274</f>
        <v>1</v>
      </c>
    </row>
    <row r="309" spans="1:6">
      <c r="A309" s="57"/>
      <c r="B309" s="98" t="s">
        <v>206</v>
      </c>
      <c r="C309" s="81"/>
      <c r="D309" s="106">
        <f>ÁREAS!D17</f>
        <v>1079.1199999999999</v>
      </c>
      <c r="E309" s="74">
        <f>ROUND(E307,2)</f>
        <v>0.38</v>
      </c>
      <c r="F309" s="12">
        <f>ROUND((D309*E309),2)</f>
        <v>410.07</v>
      </c>
    </row>
    <row r="310" spans="1:6">
      <c r="A310" s="57"/>
      <c r="B310" s="32" t="s">
        <v>205</v>
      </c>
      <c r="C310" s="91"/>
      <c r="D310" s="91"/>
      <c r="E310" s="92"/>
      <c r="F310" s="115"/>
    </row>
    <row r="311" spans="1:6">
      <c r="A311" s="57"/>
      <c r="B311" s="11" t="s">
        <v>183</v>
      </c>
      <c r="C311" s="11" t="s">
        <v>15</v>
      </c>
      <c r="D311" s="107">
        <v>1079.1199999999999</v>
      </c>
      <c r="E311" s="108">
        <v>0.27</v>
      </c>
      <c r="F311" s="8">
        <f>ROUND((D311*E311),2)</f>
        <v>291.36</v>
      </c>
    </row>
    <row r="312" spans="1:6">
      <c r="A312" s="57"/>
      <c r="B312" s="11" t="s">
        <v>207</v>
      </c>
      <c r="C312" s="11" t="s">
        <v>15</v>
      </c>
      <c r="D312" s="107"/>
      <c r="E312" s="108">
        <v>0.22</v>
      </c>
      <c r="F312" s="8">
        <f>ROUND((D312*E312),2)</f>
        <v>0</v>
      </c>
    </row>
    <row r="313" spans="1:6">
      <c r="A313" s="57"/>
      <c r="B313" s="11" t="s">
        <v>208</v>
      </c>
      <c r="C313" s="11" t="s">
        <v>15</v>
      </c>
      <c r="D313" s="107"/>
      <c r="E313" s="121">
        <v>0.17</v>
      </c>
      <c r="F313" s="8">
        <f>ROUND((D313*E313),2)</f>
        <v>0</v>
      </c>
    </row>
    <row r="314" spans="1:6">
      <c r="A314" s="57"/>
      <c r="B314" s="11" t="s">
        <v>28</v>
      </c>
      <c r="C314" s="81"/>
      <c r="D314" s="25">
        <f>D317</f>
        <v>1079.1199999999999</v>
      </c>
      <c r="E314" s="74">
        <f>ROUND(F314/D314,2)</f>
        <v>0.27</v>
      </c>
      <c r="F314" s="8">
        <f>ROUND(SUM(F311:F313),2)</f>
        <v>291.36</v>
      </c>
    </row>
    <row r="315" spans="1:6">
      <c r="A315" s="57"/>
      <c r="B315" s="11" t="s">
        <v>159</v>
      </c>
      <c r="C315" s="81"/>
      <c r="D315" s="81"/>
      <c r="E315" s="81"/>
      <c r="F315" s="105">
        <f>ÁREAS!$D$274</f>
        <v>1</v>
      </c>
    </row>
    <row r="316" spans="1:6">
      <c r="A316" s="57"/>
      <c r="B316" s="98" t="s">
        <v>206</v>
      </c>
      <c r="C316" s="81"/>
      <c r="D316" s="106">
        <f>D314</f>
        <v>1079.1199999999999</v>
      </c>
      <c r="E316" s="74">
        <f>ROUND(E314,2)</f>
        <v>0.27</v>
      </c>
      <c r="F316" s="12">
        <f>ROUND((D316*E316),2)</f>
        <v>291.36</v>
      </c>
    </row>
    <row r="317" spans="1:6">
      <c r="A317" s="57"/>
      <c r="B317" s="98" t="s">
        <v>209</v>
      </c>
      <c r="C317" s="81"/>
      <c r="D317" s="25">
        <f>ÁREAS!D17</f>
        <v>1079.1199999999999</v>
      </c>
      <c r="E317" s="74">
        <f>ROUND(F317/D317,2)</f>
        <v>0.65</v>
      </c>
      <c r="F317" s="110">
        <f>ROUND((F309+F316),2)</f>
        <v>701.43</v>
      </c>
    </row>
    <row r="318" spans="1:6">
      <c r="A318" s="57"/>
      <c r="B318" s="11" t="s">
        <v>93</v>
      </c>
      <c r="C318" s="11" t="s">
        <v>65</v>
      </c>
      <c r="D318" s="25">
        <v>1</v>
      </c>
      <c r="E318" s="25">
        <v>1280</v>
      </c>
      <c r="F318" s="12">
        <f>ROUND((D318*E318),2)</f>
        <v>1280</v>
      </c>
    </row>
    <row r="319" spans="1:6">
      <c r="A319" s="57"/>
      <c r="B319" s="11"/>
      <c r="C319" s="11"/>
      <c r="D319" s="25"/>
      <c r="E319" s="25"/>
      <c r="F319" s="12"/>
    </row>
    <row r="320" spans="1:6">
      <c r="A320" s="57"/>
      <c r="B320" s="98" t="s">
        <v>210</v>
      </c>
      <c r="C320" s="11" t="s">
        <v>15</v>
      </c>
      <c r="D320" s="106">
        <f>ÁREAS!$D$256</f>
        <v>1744.8999999999999</v>
      </c>
      <c r="E320" s="74">
        <f>ROUND(F320/D320,2)</f>
        <v>2.69</v>
      </c>
      <c r="F320" s="12">
        <f>ROUND((F300+F318),2)</f>
        <v>4702.1099999999997</v>
      </c>
    </row>
    <row r="321" spans="1:6">
      <c r="A321" s="57"/>
      <c r="B321" s="98" t="s">
        <v>106</v>
      </c>
      <c r="C321" s="11" t="s">
        <v>15</v>
      </c>
      <c r="D321" s="106">
        <f>ÁREAS!$D$256</f>
        <v>1744.8999999999999</v>
      </c>
      <c r="E321" s="74">
        <f>E320</f>
        <v>2.69</v>
      </c>
      <c r="F321" s="12">
        <f>ROUND((D321*E321),2)</f>
        <v>4693.78</v>
      </c>
    </row>
  </sheetData>
  <mergeCells count="120">
    <mergeCell ref="A1:F1"/>
    <mergeCell ref="A3:F3"/>
    <mergeCell ref="A4:F4"/>
    <mergeCell ref="A5:F5"/>
    <mergeCell ref="A6:A7"/>
    <mergeCell ref="B6:B7"/>
    <mergeCell ref="C6:C7"/>
    <mergeCell ref="D6:D7"/>
    <mergeCell ref="E6:F6"/>
    <mergeCell ref="A15:A16"/>
    <mergeCell ref="B15:B16"/>
    <mergeCell ref="C15:C16"/>
    <mergeCell ref="D15:D16"/>
    <mergeCell ref="E15:F15"/>
    <mergeCell ref="A32:A33"/>
    <mergeCell ref="B32:B33"/>
    <mergeCell ref="C32:C33"/>
    <mergeCell ref="D32:D33"/>
    <mergeCell ref="E32:F32"/>
    <mergeCell ref="A45:F45"/>
    <mergeCell ref="A46:A47"/>
    <mergeCell ref="B46:B47"/>
    <mergeCell ref="C46:C47"/>
    <mergeCell ref="D46:D47"/>
    <mergeCell ref="E46:F46"/>
    <mergeCell ref="A56:A57"/>
    <mergeCell ref="B56:B57"/>
    <mergeCell ref="C56:C57"/>
    <mergeCell ref="D56:D57"/>
    <mergeCell ref="E56:F56"/>
    <mergeCell ref="A107:A108"/>
    <mergeCell ref="B107:B108"/>
    <mergeCell ref="C107:C108"/>
    <mergeCell ref="D107:D108"/>
    <mergeCell ref="E107:F107"/>
    <mergeCell ref="A114:A115"/>
    <mergeCell ref="B114:B115"/>
    <mergeCell ref="C114:C115"/>
    <mergeCell ref="D114:D115"/>
    <mergeCell ref="E114:F114"/>
    <mergeCell ref="A124:A125"/>
    <mergeCell ref="B124:B125"/>
    <mergeCell ref="C124:C125"/>
    <mergeCell ref="D124:D125"/>
    <mergeCell ref="E124:F124"/>
    <mergeCell ref="A144:A145"/>
    <mergeCell ref="B144:B145"/>
    <mergeCell ref="C144:C145"/>
    <mergeCell ref="D144:D145"/>
    <mergeCell ref="E144:F144"/>
    <mergeCell ref="A154:A155"/>
    <mergeCell ref="B154:B155"/>
    <mergeCell ref="C154:C155"/>
    <mergeCell ref="D154:D155"/>
    <mergeCell ref="E154:F154"/>
    <mergeCell ref="A163:A164"/>
    <mergeCell ref="B163:B164"/>
    <mergeCell ref="C163:C164"/>
    <mergeCell ref="D163:D164"/>
    <mergeCell ref="E163:F163"/>
    <mergeCell ref="A174:A175"/>
    <mergeCell ref="B174:B175"/>
    <mergeCell ref="C174:C175"/>
    <mergeCell ref="D174:D175"/>
    <mergeCell ref="E174:F174"/>
    <mergeCell ref="A185:A186"/>
    <mergeCell ref="B185:B186"/>
    <mergeCell ref="C185:C186"/>
    <mergeCell ref="D185:D186"/>
    <mergeCell ref="E185:F185"/>
    <mergeCell ref="A197:A198"/>
    <mergeCell ref="B197:B198"/>
    <mergeCell ref="C197:C198"/>
    <mergeCell ref="D197:D198"/>
    <mergeCell ref="E197:F197"/>
    <mergeCell ref="A209:A210"/>
    <mergeCell ref="B209:B210"/>
    <mergeCell ref="C209:C210"/>
    <mergeCell ref="D209:D210"/>
    <mergeCell ref="E209:F209"/>
    <mergeCell ref="A220:A221"/>
    <mergeCell ref="B220:B221"/>
    <mergeCell ref="C220:C221"/>
    <mergeCell ref="D220:D221"/>
    <mergeCell ref="E220:F220"/>
    <mergeCell ref="A228:A229"/>
    <mergeCell ref="B228:B229"/>
    <mergeCell ref="C228:C229"/>
    <mergeCell ref="D228:D229"/>
    <mergeCell ref="E228:F228"/>
    <mergeCell ref="A247:A248"/>
    <mergeCell ref="B247:B248"/>
    <mergeCell ref="C247:C248"/>
    <mergeCell ref="D247:D248"/>
    <mergeCell ref="E247:F247"/>
    <mergeCell ref="A258:A259"/>
    <mergeCell ref="B258:B259"/>
    <mergeCell ref="C258:C259"/>
    <mergeCell ref="D258:D259"/>
    <mergeCell ref="E258:F258"/>
    <mergeCell ref="A266:A267"/>
    <mergeCell ref="B266:B267"/>
    <mergeCell ref="C266:C267"/>
    <mergeCell ref="D266:D267"/>
    <mergeCell ref="E266:F266"/>
    <mergeCell ref="A275:A276"/>
    <mergeCell ref="B275:B276"/>
    <mergeCell ref="C275:C276"/>
    <mergeCell ref="D275:D276"/>
    <mergeCell ref="E275:F275"/>
    <mergeCell ref="A283:A284"/>
    <mergeCell ref="B283:B284"/>
    <mergeCell ref="C283:C284"/>
    <mergeCell ref="D283:D284"/>
    <mergeCell ref="E283:F283"/>
    <mergeCell ref="A292:A293"/>
    <mergeCell ref="B292:B293"/>
    <mergeCell ref="C292:C293"/>
    <mergeCell ref="D292:D293"/>
    <mergeCell ref="E292:F292"/>
  </mergeCells>
  <printOptions horizontalCentered="1"/>
  <pageMargins left="0.43333333333333302" right="0.23611111111111099" top="0.35" bottom="0.47222222222222199" header="0.51180555555555496" footer="0.118055555555556"/>
  <pageSetup paperSize="9" scale="97" firstPageNumber="0" orientation="portrait" horizontalDpi="300" verticalDpi="300" r:id="rId1"/>
  <headerFooter>
    <oddFooter>&amp;C&amp;P</oddFooter>
  </headerFooter>
  <rowBreaks count="4" manualBreakCount="4">
    <brk id="44" max="16383" man="1"/>
    <brk id="123" max="16383" man="1"/>
    <brk id="173" max="16383" man="1"/>
    <brk id="22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41"/>
  <sheetViews>
    <sheetView tabSelected="1" topLeftCell="A11" workbookViewId="0">
      <selection activeCell="N54" sqref="N54"/>
    </sheetView>
  </sheetViews>
  <sheetFormatPr defaultRowHeight="12.75"/>
  <cols>
    <col min="1" max="1" width="6.7109375" style="122" customWidth="1"/>
    <col min="2" max="2" width="49.140625" style="122" customWidth="1"/>
    <col min="3" max="3" width="4.28515625" style="122" customWidth="1"/>
    <col min="4" max="4" width="9.42578125" style="122" customWidth="1"/>
    <col min="5" max="5" width="9.28515625" style="122" customWidth="1"/>
    <col min="6" max="6" width="11" style="123" customWidth="1"/>
    <col min="7" max="7" width="14.140625" style="124" customWidth="1"/>
    <col min="8" max="8" width="3.28515625" style="124" customWidth="1"/>
    <col min="9" max="9" width="4.5703125" style="122" customWidth="1"/>
    <col min="10" max="247" width="11.42578125" style="122" customWidth="1"/>
    <col min="248" max="248" width="52.5703125" style="122" customWidth="1"/>
    <col min="249" max="249" width="7.28515625" style="122" customWidth="1"/>
    <col min="250" max="250" width="11.42578125" style="122" customWidth="1"/>
    <col min="251" max="251" width="14" style="122" customWidth="1"/>
    <col min="252" max="252" width="14.5703125" style="122" customWidth="1"/>
    <col min="253" max="253" width="15.85546875" style="122" customWidth="1"/>
    <col min="254" max="255" width="11.42578125" style="122" hidden="1" customWidth="1"/>
    <col min="256" max="1025" width="11.42578125" style="122" customWidth="1"/>
  </cols>
  <sheetData>
    <row r="1" spans="1:9" ht="23.25" customHeight="1">
      <c r="B1" s="196" t="s">
        <v>211</v>
      </c>
      <c r="C1" s="196"/>
      <c r="D1" s="196"/>
      <c r="E1" s="196"/>
      <c r="F1" s="196"/>
      <c r="G1" s="196"/>
      <c r="H1" s="125"/>
      <c r="I1" s="125"/>
    </row>
    <row r="2" spans="1:9" ht="57" customHeight="1">
      <c r="A2" s="172" t="str">
        <f>ÁREAS!$A$1</f>
        <v>ELABORAÇÃO DOS PROJETOS EXECUTIVOS DE ARQUITETURA E COMPLEMENTARES DE ENGENHARIA E DE INFRAESTRUTURA DA OBRA DE REFORMA E AMPLIAÇÃO DA CENTRAL DE FLAGRANTES, EM ARACAJU/SE.</v>
      </c>
      <c r="B2" s="172"/>
      <c r="C2" s="172"/>
      <c r="D2" s="172"/>
      <c r="E2" s="172"/>
      <c r="F2" s="172"/>
      <c r="G2" s="172"/>
      <c r="H2" s="3"/>
      <c r="I2" s="3"/>
    </row>
    <row r="3" spans="1:9" ht="22.15" customHeight="1">
      <c r="A3" s="197" t="str">
        <f>ÁREAS!A7</f>
        <v>OBRA DE REFORMA E AMPLIAÇÃO DA CENTRAL DE FLAGRANTES, EM ARACAJU/SE</v>
      </c>
      <c r="B3" s="197"/>
      <c r="C3" s="197"/>
      <c r="D3" s="197"/>
      <c r="E3" s="197"/>
      <c r="F3" s="197"/>
      <c r="G3" s="197"/>
    </row>
    <row r="4" spans="1:9" ht="12.75" customHeight="1">
      <c r="A4" s="198" t="s">
        <v>212</v>
      </c>
      <c r="B4" s="199" t="s">
        <v>213</v>
      </c>
      <c r="C4" s="200" t="s">
        <v>12</v>
      </c>
      <c r="D4" s="192" t="s">
        <v>85</v>
      </c>
      <c r="E4" s="201" t="s">
        <v>214</v>
      </c>
      <c r="F4" s="201"/>
      <c r="G4" s="128" t="s">
        <v>6</v>
      </c>
    </row>
    <row r="5" spans="1:9">
      <c r="A5" s="198"/>
      <c r="B5" s="199"/>
      <c r="C5" s="200"/>
      <c r="D5" s="192"/>
      <c r="E5" s="126" t="s">
        <v>215</v>
      </c>
      <c r="F5" s="129" t="s">
        <v>95</v>
      </c>
      <c r="G5" s="130">
        <f>ÁREAS!$D$273</f>
        <v>0.2</v>
      </c>
    </row>
    <row r="6" spans="1:9">
      <c r="A6" s="100">
        <v>1</v>
      </c>
      <c r="B6" s="131" t="str">
        <f>AUXILIAR!$B$6</f>
        <v>LEVANTAMENTO CADASTRAL</v>
      </c>
      <c r="C6" s="132" t="str">
        <f>AUXILIAR!$C$13</f>
        <v>m²</v>
      </c>
      <c r="D6" s="113">
        <f>AUXILIAR!$D$13</f>
        <v>427.39</v>
      </c>
      <c r="E6" s="113">
        <f>AUXILIAR!$E$13</f>
        <v>6.22</v>
      </c>
      <c r="F6" s="133">
        <f>ROUND(D6*E6,2)</f>
        <v>2658.37</v>
      </c>
      <c r="G6" s="8"/>
    </row>
    <row r="7" spans="1:9">
      <c r="A7" s="100">
        <f>A6+1</f>
        <v>2</v>
      </c>
      <c r="B7" s="131" t="str">
        <f>AUXILIAR!$B$15</f>
        <v>PROJETO DE ARQUITETURA BÁSICO E EXECUTIVO</v>
      </c>
      <c r="C7" s="132"/>
      <c r="D7" s="113"/>
      <c r="E7" s="113"/>
      <c r="F7" s="133"/>
      <c r="G7" s="8"/>
    </row>
    <row r="8" spans="1:9">
      <c r="A8" s="100" t="s">
        <v>99</v>
      </c>
      <c r="B8" s="131" t="s">
        <v>55</v>
      </c>
      <c r="C8" s="132" t="str">
        <f>AUXILIAR!C20</f>
        <v>un</v>
      </c>
      <c r="D8" s="113">
        <f>AUXILIAR!D20</f>
        <v>4</v>
      </c>
      <c r="E8" s="113">
        <f>AUXILIAR!E20</f>
        <v>1500</v>
      </c>
      <c r="F8" s="133">
        <f t="shared" ref="F8:F14" si="0">ROUND(D8*E8,2)</f>
        <v>6000</v>
      </c>
      <c r="G8" s="8"/>
    </row>
    <row r="9" spans="1:9">
      <c r="A9" s="100" t="s">
        <v>103</v>
      </c>
      <c r="B9" s="131" t="s">
        <v>216</v>
      </c>
      <c r="C9" s="132" t="str">
        <f>AUXILIAR!C25</f>
        <v>m²</v>
      </c>
      <c r="D9" s="113">
        <f>AUXILIAR!$D$30</f>
        <v>665.78</v>
      </c>
      <c r="E9" s="113">
        <f>AUXILIAR!E25</f>
        <v>14.384</v>
      </c>
      <c r="F9" s="133">
        <f t="shared" si="0"/>
        <v>9576.58</v>
      </c>
      <c r="G9" s="8">
        <f>ROUND(F9*ÁREAS!$D$273,2)</f>
        <v>1915.32</v>
      </c>
    </row>
    <row r="10" spans="1:9">
      <c r="A10" s="100">
        <f>A7+1</f>
        <v>3</v>
      </c>
      <c r="B10" s="131" t="str">
        <f>AUXILIAR!$B$32</f>
        <v>PROJETO DE URBANIZAÇÃO</v>
      </c>
      <c r="C10" s="132" t="str">
        <f>AUXILIAR!$C$44</f>
        <v>m²</v>
      </c>
      <c r="D10" s="113">
        <f>AUXILIAR!$D$44</f>
        <v>1079.1199999999999</v>
      </c>
      <c r="E10" s="113">
        <f>AUXILIAR!$E$44</f>
        <v>1.78</v>
      </c>
      <c r="F10" s="133">
        <f t="shared" si="0"/>
        <v>1920.83</v>
      </c>
      <c r="G10" s="8">
        <f>ROUND(F10*ÁREAS!$D$273,2)</f>
        <v>384.17</v>
      </c>
    </row>
    <row r="11" spans="1:9">
      <c r="A11" s="100">
        <f>A10+1</f>
        <v>4</v>
      </c>
      <c r="B11" s="134" t="str">
        <f>AUXILIAR!$B$46</f>
        <v>TOPOGRAFIA</v>
      </c>
      <c r="C11" s="132" t="str">
        <f>AUXILIAR!$C$54</f>
        <v>m²</v>
      </c>
      <c r="D11" s="113">
        <f>AUXILIAR!$D$54</f>
        <v>1744.9</v>
      </c>
      <c r="E11" s="113">
        <f>AUXILIAR!$E$54</f>
        <v>1.1299999999999999</v>
      </c>
      <c r="F11" s="133">
        <f t="shared" si="0"/>
        <v>1971.74</v>
      </c>
      <c r="G11" s="8"/>
    </row>
    <row r="12" spans="1:9">
      <c r="A12" s="135">
        <f>A11+1</f>
        <v>5</v>
      </c>
      <c r="B12" s="21" t="str">
        <f>AUXILIAR!$B$56</f>
        <v>PROJETO DE ESTUDOS GEOTÉCNICOS</v>
      </c>
      <c r="C12" s="132" t="str">
        <f>AUXILIAR!$C$105</f>
        <v xml:space="preserve">un </v>
      </c>
      <c r="D12" s="113">
        <f>AUXILIAR!$D$105</f>
        <v>1</v>
      </c>
      <c r="E12" s="113">
        <f>AUXILIAR!$E$105</f>
        <v>5149.3999999999996</v>
      </c>
      <c r="F12" s="133">
        <f t="shared" si="0"/>
        <v>5149.3999999999996</v>
      </c>
      <c r="G12" s="8"/>
    </row>
    <row r="13" spans="1:9">
      <c r="A13" s="100">
        <f>A12+1</f>
        <v>6</v>
      </c>
      <c r="B13" s="136" t="str">
        <f>AUXILIAR!$B$107</f>
        <v>PROJETO DE SINALIZAÇÃO VERTICAL E HORIZONTAL</v>
      </c>
      <c r="C13" s="132" t="str">
        <f>AUXILIAR!$C$112</f>
        <v xml:space="preserve">un </v>
      </c>
      <c r="D13" s="113">
        <f>AUXILIAR!$D$112</f>
        <v>1</v>
      </c>
      <c r="E13" s="113">
        <f>AUXILIAR!$E$112</f>
        <v>1250</v>
      </c>
      <c r="F13" s="133">
        <f t="shared" si="0"/>
        <v>1250</v>
      </c>
      <c r="G13" s="8">
        <f>ROUND(F13*ÁREAS!$D$273,2)</f>
        <v>250</v>
      </c>
    </row>
    <row r="14" spans="1:9">
      <c r="A14" s="100">
        <f>A13+1</f>
        <v>7</v>
      </c>
      <c r="B14" s="136" t="str">
        <f>AUXILIAR!$B$114</f>
        <v>PROJETO ESTRUTURAL, INCLUINDO FUNDAÇÕES</v>
      </c>
      <c r="C14" s="132" t="str">
        <f>AUXILIAR!$C$122</f>
        <v>m²</v>
      </c>
      <c r="D14" s="113">
        <f>AUXILIAR!$D$122</f>
        <v>1331.5599999999997</v>
      </c>
      <c r="E14" s="113">
        <f>AUXILIAR!$E$122</f>
        <v>8.16</v>
      </c>
      <c r="F14" s="133">
        <f t="shared" si="0"/>
        <v>10865.53</v>
      </c>
      <c r="G14" s="8"/>
    </row>
    <row r="15" spans="1:9">
      <c r="A15" s="100">
        <f>A14+1</f>
        <v>8</v>
      </c>
      <c r="B15" s="137" t="str">
        <f>AUXILIAR!$B$124</f>
        <v>PROJETO ELÉTRICO E ILUMINAÇÃO EXTERNA</v>
      </c>
      <c r="C15" s="132"/>
      <c r="D15" s="113"/>
      <c r="E15" s="113"/>
      <c r="F15" s="133"/>
      <c r="G15" s="8"/>
    </row>
    <row r="16" spans="1:9">
      <c r="A16" s="100" t="s">
        <v>166</v>
      </c>
      <c r="B16" s="137" t="s">
        <v>217</v>
      </c>
      <c r="C16" s="132" t="str">
        <f>AUXILIAR!$C$142</f>
        <v>m²</v>
      </c>
      <c r="D16" s="113">
        <f>AUXILIAR!$D$132</f>
        <v>665.78</v>
      </c>
      <c r="E16" s="113">
        <f>AUXILIAR!$E$132</f>
        <v>7.31</v>
      </c>
      <c r="F16" s="133">
        <f t="shared" ref="F16:F25" si="1">ROUND(D16*E16,2)</f>
        <v>4866.8500000000004</v>
      </c>
      <c r="G16" s="8">
        <f>ROUND(F16*ÁREAS!$D$273,2)</f>
        <v>973.37</v>
      </c>
    </row>
    <row r="17" spans="1:7">
      <c r="A17" s="100" t="s">
        <v>168</v>
      </c>
      <c r="B17" s="137" t="s">
        <v>218</v>
      </c>
      <c r="C17" s="132" t="str">
        <f>AUXILIAR!$C$142</f>
        <v>m²</v>
      </c>
      <c r="D17" s="113">
        <f>AUXILIAR!$D$137</f>
        <v>1079.1199999999999</v>
      </c>
      <c r="E17" s="113">
        <f>AUXILIAR!E140</f>
        <v>0.81</v>
      </c>
      <c r="F17" s="133">
        <f t="shared" si="1"/>
        <v>874.09</v>
      </c>
      <c r="G17" s="8">
        <f>ROUND(F17*ÁREAS!$D$273,2)</f>
        <v>174.82</v>
      </c>
    </row>
    <row r="18" spans="1:7">
      <c r="A18" s="100">
        <f>A15+1</f>
        <v>9</v>
      </c>
      <c r="B18" s="137" t="str">
        <f>AUXILIAR!$B$144</f>
        <v xml:space="preserve">PROJETO CABEAMENTO ESTRUTURADO </v>
      </c>
      <c r="C18" s="138" t="str">
        <f>AUXILIAR!$C$152</f>
        <v>m²</v>
      </c>
      <c r="D18" s="139">
        <f>AUXILIAR!$D$152</f>
        <v>665.78</v>
      </c>
      <c r="E18" s="139">
        <f>AUXILIAR!$E$152</f>
        <v>2.27</v>
      </c>
      <c r="F18" s="133">
        <f t="shared" si="1"/>
        <v>1511.32</v>
      </c>
      <c r="G18" s="8"/>
    </row>
    <row r="19" spans="1:7">
      <c r="A19" s="100">
        <f t="shared" ref="A19:A26" si="2">A18+1</f>
        <v>10</v>
      </c>
      <c r="B19" s="137" t="str">
        <f>AUXILIAR!$B$154</f>
        <v>PROJETO CFTV</v>
      </c>
      <c r="C19" s="138" t="str">
        <f>AUXILIAR!$C$161</f>
        <v xml:space="preserve">un </v>
      </c>
      <c r="D19" s="139">
        <f>AUXILIAR!$D$161</f>
        <v>1</v>
      </c>
      <c r="E19" s="139">
        <f>AUXILIAR!$E$161</f>
        <v>1200</v>
      </c>
      <c r="F19" s="133">
        <f t="shared" si="1"/>
        <v>1200</v>
      </c>
      <c r="G19" s="8"/>
    </row>
    <row r="20" spans="1:7">
      <c r="A20" s="100">
        <f t="shared" si="2"/>
        <v>11</v>
      </c>
      <c r="B20" s="137" t="str">
        <f>AUXILIAR!$B$163</f>
        <v xml:space="preserve">PROJETO CLIMATIZAÇÃO </v>
      </c>
      <c r="C20" s="138" t="str">
        <f>AUXILIAR!$C$172</f>
        <v>m²</v>
      </c>
      <c r="D20" s="139">
        <f>AUXILIAR!$D$172</f>
        <v>665.78</v>
      </c>
      <c r="E20" s="139">
        <f>AUXILIAR!$E$172</f>
        <v>3.48</v>
      </c>
      <c r="F20" s="133">
        <f t="shared" si="1"/>
        <v>2316.91</v>
      </c>
      <c r="G20" s="8"/>
    </row>
    <row r="21" spans="1:7">
      <c r="A21" s="100">
        <f t="shared" si="2"/>
        <v>12</v>
      </c>
      <c r="B21" s="137" t="str">
        <f>AUXILIAR!$B$174</f>
        <v>PROJETO HIDRÁULICO</v>
      </c>
      <c r="C21" s="132" t="str">
        <f>AUXILIAR!$C$183</f>
        <v>m²</v>
      </c>
      <c r="D21" s="113">
        <f>AUXILIAR!$D$183</f>
        <v>665.78</v>
      </c>
      <c r="E21" s="113">
        <f>AUXILIAR!$E$183</f>
        <v>2.58</v>
      </c>
      <c r="F21" s="133">
        <f t="shared" si="1"/>
        <v>1717.71</v>
      </c>
      <c r="G21" s="8">
        <f>ROUND(F21*ÁREAS!$D$273,2)</f>
        <v>343.54</v>
      </c>
    </row>
    <row r="22" spans="1:7">
      <c r="A22" s="100">
        <f t="shared" si="2"/>
        <v>13</v>
      </c>
      <c r="B22" s="54" t="str">
        <f>AUXILIAR!$B$185</f>
        <v>PROJETO ESGOTOS SANITÁRIOS</v>
      </c>
      <c r="C22" s="132" t="str">
        <f>AUXILIAR!$C$195</f>
        <v>m²</v>
      </c>
      <c r="D22" s="113">
        <f>AUXILIAR!$D$195</f>
        <v>665.78</v>
      </c>
      <c r="E22" s="113">
        <f>AUXILIAR!$E$195</f>
        <v>2.58</v>
      </c>
      <c r="F22" s="133">
        <f t="shared" si="1"/>
        <v>1717.71</v>
      </c>
      <c r="G22" s="8">
        <f>ROUND(F22*ÁREAS!$D$273,2)</f>
        <v>343.54</v>
      </c>
    </row>
    <row r="23" spans="1:7">
      <c r="A23" s="100">
        <f t="shared" si="2"/>
        <v>14</v>
      </c>
      <c r="B23" s="137" t="str">
        <f>AUXILIAR!$B$197</f>
        <v>PROJETO DRENAGEM PLUVIAL</v>
      </c>
      <c r="C23" s="132" t="str">
        <f>AUXILIAR!$C$207</f>
        <v xml:space="preserve">un </v>
      </c>
      <c r="D23" s="113">
        <f>AUXILIAR!$D$207</f>
        <v>1</v>
      </c>
      <c r="E23" s="113">
        <f>AUXILIAR!$E$207</f>
        <v>1250</v>
      </c>
      <c r="F23" s="133">
        <f t="shared" si="1"/>
        <v>1250</v>
      </c>
      <c r="G23" s="8">
        <f>ROUND(F23*ÁREAS!$D$273,2)</f>
        <v>250</v>
      </c>
    </row>
    <row r="24" spans="1:7" ht="26.45" customHeight="1">
      <c r="A24" s="100">
        <f t="shared" si="2"/>
        <v>15</v>
      </c>
      <c r="B24" s="137" t="str">
        <f>AUXILIAR!$B$209</f>
        <v>PROJETO DE PREVENÇÃO E COMBATE A INCÊNDIO E PÂNICO</v>
      </c>
      <c r="C24" s="132" t="str">
        <f>AUXILIAR!$C$218</f>
        <v>m²</v>
      </c>
      <c r="D24" s="113">
        <f>AUXILIAR!$D$218</f>
        <v>665.78</v>
      </c>
      <c r="E24" s="113">
        <f>AUXILIAR!$E$218</f>
        <v>1.95</v>
      </c>
      <c r="F24" s="133">
        <f t="shared" si="1"/>
        <v>1298.27</v>
      </c>
      <c r="G24" s="8">
        <f>ROUND(F24*ÁREAS!$D$273,2)</f>
        <v>259.64999999999998</v>
      </c>
    </row>
    <row r="25" spans="1:7">
      <c r="A25" s="100">
        <f t="shared" si="2"/>
        <v>16</v>
      </c>
      <c r="B25" s="137" t="str">
        <f>AUXILIAR!$B$220</f>
        <v>RELATÓRIO ANÁLISE DE RISCO - PDA</v>
      </c>
      <c r="C25" s="132" t="str">
        <f>AUXILIAR!$C$256</f>
        <v xml:space="preserve">un </v>
      </c>
      <c r="D25" s="113">
        <f>AUXILIAR!$D$226</f>
        <v>1</v>
      </c>
      <c r="E25" s="113">
        <f>AUXILIAR!$E$226</f>
        <v>1300</v>
      </c>
      <c r="F25" s="133">
        <f t="shared" si="1"/>
        <v>1300</v>
      </c>
      <c r="G25" s="8">
        <f>ROUND(F25*ÁREAS!$D$273,2)</f>
        <v>260</v>
      </c>
    </row>
    <row r="26" spans="1:7" ht="25.5">
      <c r="A26" s="100">
        <f t="shared" si="2"/>
        <v>17</v>
      </c>
      <c r="B26" s="137" t="str">
        <f>AUXILIAR!$B$228</f>
        <v>PROJETO DE PROTEÇÃO CONTRA DESCARGAS ATMOSFÉRICAS (PDA)</v>
      </c>
      <c r="C26" s="132"/>
      <c r="D26" s="113"/>
      <c r="E26" s="113"/>
      <c r="F26" s="133"/>
      <c r="G26" s="8"/>
    </row>
    <row r="27" spans="1:7" ht="25.5">
      <c r="A27" s="100" t="s">
        <v>219</v>
      </c>
      <c r="B27" s="137" t="str">
        <f>AUXILIAR!$B$230</f>
        <v>PROJETO DE SISTEMA DE PROTEÇÃO CONTRA DESCARGAS ATMOSFÉRICAS (SPDA)</v>
      </c>
      <c r="C27" s="132" t="str">
        <f>AUXILIAR!$C$236</f>
        <v xml:space="preserve">un </v>
      </c>
      <c r="D27" s="113">
        <f>AUXILIAR!$D$236</f>
        <v>1</v>
      </c>
      <c r="E27" s="113">
        <f>AUXILIAR!$E$236</f>
        <v>1016</v>
      </c>
      <c r="F27" s="133">
        <f>ROUND(D27*E27,2)</f>
        <v>1016</v>
      </c>
      <c r="G27" s="8">
        <v>0</v>
      </c>
    </row>
    <row r="28" spans="1:7" ht="26.45" customHeight="1">
      <c r="A28" s="100" t="s">
        <v>220</v>
      </c>
      <c r="B28" s="137" t="str">
        <f>AUXILIAR!$B$238</f>
        <v>PROJETO DE MEDIDA DE PROTEÇÃO CONTRA SURTOS (MPS)</v>
      </c>
      <c r="C28" s="132" t="str">
        <f>AUXILIAR!$C$244</f>
        <v xml:space="preserve">un </v>
      </c>
      <c r="D28" s="113">
        <f>AUXILIAR!$D$244</f>
        <v>1</v>
      </c>
      <c r="E28" s="113">
        <f>AUXILIAR!$E$244</f>
        <v>254</v>
      </c>
      <c r="F28" s="133">
        <f>ROUND(D28*E28,2)</f>
        <v>254</v>
      </c>
      <c r="G28" s="8">
        <v>0</v>
      </c>
    </row>
    <row r="29" spans="1:7">
      <c r="A29" s="100">
        <f>A26+1</f>
        <v>18</v>
      </c>
      <c r="B29" s="137" t="str">
        <f>AUXILIAR!$B$247</f>
        <v>PROJETO GLP/GN</v>
      </c>
      <c r="C29" s="132" t="str">
        <f>AUXILIAR!$C$256</f>
        <v xml:space="preserve">un </v>
      </c>
      <c r="D29" s="113">
        <f>AUXILIAR!$D$256</f>
        <v>1</v>
      </c>
      <c r="E29" s="113">
        <f>AUXILIAR!$E$256</f>
        <v>1300</v>
      </c>
      <c r="F29" s="133">
        <f>ROUND(D29*E29,2)</f>
        <v>1300</v>
      </c>
      <c r="G29" s="8">
        <f>ROUND(F29*ÁREAS!$D$273,2)</f>
        <v>260</v>
      </c>
    </row>
    <row r="30" spans="1:7">
      <c r="A30" s="100">
        <f>A29+1</f>
        <v>19</v>
      </c>
      <c r="B30" s="137" t="str">
        <f>AUXILIAR!B258</f>
        <v>RELATÓRIO DE SUSTENTABILIDADE ENCE</v>
      </c>
      <c r="C30" s="132" t="str">
        <f>AUXILIAR!C264</f>
        <v xml:space="preserve">un </v>
      </c>
      <c r="D30" s="113">
        <f>AUXILIAR!D264</f>
        <v>1</v>
      </c>
      <c r="E30" s="113">
        <f>AUXILIAR!E264</f>
        <v>1250</v>
      </c>
      <c r="F30" s="133">
        <f>AUXILIAR!F264</f>
        <v>1250</v>
      </c>
      <c r="G30" s="8"/>
    </row>
    <row r="31" spans="1:7">
      <c r="A31" s="100">
        <f>A30+1</f>
        <v>20</v>
      </c>
      <c r="B31" s="137" t="str">
        <f>AUXILIAR!$B$266</f>
        <v>PROJETO COMUNICAÇÃO VISUAL</v>
      </c>
      <c r="C31" s="132" t="str">
        <f>AUXILIAR!$C$273</f>
        <v xml:space="preserve">un </v>
      </c>
      <c r="D31" s="113">
        <f>AUXILIAR!$D$273</f>
        <v>1</v>
      </c>
      <c r="E31" s="113">
        <f>AUXILIAR!$E$273</f>
        <v>1250</v>
      </c>
      <c r="F31" s="133">
        <f>ROUND(D31*E31,2)</f>
        <v>1250</v>
      </c>
      <c r="G31" s="8"/>
    </row>
    <row r="32" spans="1:7">
      <c r="A32" s="100">
        <f>A31+1</f>
        <v>21</v>
      </c>
      <c r="B32" s="137" t="str">
        <f>AUXILIAR!$B$275</f>
        <v>PLANO DE GERENCIAMENTO DE RESÍDUOS</v>
      </c>
      <c r="C32" s="138" t="str">
        <f>AUXILIAR!$C$281</f>
        <v xml:space="preserve">un </v>
      </c>
      <c r="D32" s="139">
        <f>AUXILIAR!$D$281</f>
        <v>1</v>
      </c>
      <c r="E32" s="139">
        <f>AUXILIAR!$E$281</f>
        <v>2000</v>
      </c>
      <c r="F32" s="133">
        <f>ROUND(D32*E32,2)</f>
        <v>2000</v>
      </c>
      <c r="G32" s="8">
        <f>ROUND(F32*ÁREAS!$D$273,2)</f>
        <v>400</v>
      </c>
    </row>
    <row r="33" spans="1:7">
      <c r="A33" s="100">
        <f>A32+1</f>
        <v>22</v>
      </c>
      <c r="B33" s="137" t="str">
        <f>AUXILIAR!$B$283</f>
        <v>PROJETO COMPATIBILIZAÇÃO DE PROJETOS</v>
      </c>
      <c r="C33" s="138" t="str">
        <f>AUXILIAR!$C$290</f>
        <v xml:space="preserve">un </v>
      </c>
      <c r="D33" s="139">
        <f>AUXILIAR!$D$290</f>
        <v>1</v>
      </c>
      <c r="E33" s="139">
        <f>AUXILIAR!$E$290</f>
        <v>1800</v>
      </c>
      <c r="F33" s="133">
        <f>AUXILIAR!F290</f>
        <v>1800</v>
      </c>
      <c r="G33" s="8"/>
    </row>
    <row r="34" spans="1:7">
      <c r="A34" s="100">
        <f>A33+1</f>
        <v>23</v>
      </c>
      <c r="B34" s="137" t="str">
        <f>AUXILIAR!$B$292</f>
        <v>ORÇAMENTO E ESPECIFICAÇÕES TÉCNICAS DA OBRA</v>
      </c>
      <c r="C34" s="138" t="str">
        <f>AUXILIAR!$C$321</f>
        <v>m²</v>
      </c>
      <c r="D34" s="139">
        <f>AUXILIAR!$D$321</f>
        <v>1744.8999999999999</v>
      </c>
      <c r="E34" s="139">
        <f>AUXILIAR!$E$321</f>
        <v>2.69</v>
      </c>
      <c r="F34" s="133">
        <f>ROUND(D34*E34,2)</f>
        <v>4693.78</v>
      </c>
      <c r="G34" s="8"/>
    </row>
    <row r="35" spans="1:7">
      <c r="A35" s="140"/>
      <c r="B35" s="141" t="s">
        <v>221</v>
      </c>
      <c r="C35" s="30"/>
      <c r="D35" s="113"/>
      <c r="E35" s="30"/>
      <c r="F35" s="142">
        <f>ROUND(SUM(F6:F34),2)</f>
        <v>71009.09</v>
      </c>
      <c r="G35" s="142">
        <f>ROUND(SUM(G6:G34),2)</f>
        <v>5814.41</v>
      </c>
    </row>
    <row r="36" spans="1:7">
      <c r="A36" s="143" t="s">
        <v>222</v>
      </c>
      <c r="B36" s="144"/>
      <c r="C36" s="144"/>
      <c r="D36" s="192">
        <f>ROUND(F35+G35,2)</f>
        <v>76823.5</v>
      </c>
      <c r="E36" s="192"/>
      <c r="F36" s="192"/>
      <c r="G36" s="192"/>
    </row>
    <row r="37" spans="1:7">
      <c r="A37" s="145"/>
      <c r="B37" s="146"/>
      <c r="C37" s="146"/>
      <c r="D37" s="147"/>
      <c r="E37" s="147"/>
      <c r="F37" s="147"/>
      <c r="G37" s="147"/>
    </row>
    <row r="38" spans="1:7">
      <c r="A38" s="148" t="s">
        <v>223</v>
      </c>
      <c r="B38" s="123"/>
      <c r="C38" s="123"/>
      <c r="D38" s="123"/>
      <c r="E38" s="123"/>
      <c r="G38" s="123"/>
    </row>
    <row r="39" spans="1:7" ht="12.75" customHeight="1">
      <c r="A39" s="193" t="s">
        <v>224</v>
      </c>
      <c r="B39" s="193"/>
      <c r="C39" s="193"/>
      <c r="D39" s="193"/>
      <c r="E39" s="193"/>
      <c r="F39" s="193"/>
      <c r="G39" s="193"/>
    </row>
    <row r="40" spans="1:7" ht="12.75" customHeight="1">
      <c r="A40" s="194" t="s">
        <v>225</v>
      </c>
      <c r="B40" s="194"/>
      <c r="C40" s="194"/>
      <c r="D40" s="194"/>
      <c r="E40" s="194"/>
      <c r="F40" s="194"/>
      <c r="G40" s="194"/>
    </row>
    <row r="41" spans="1:7" ht="12.75" customHeight="1">
      <c r="A41" s="195" t="s">
        <v>226</v>
      </c>
      <c r="B41" s="195"/>
      <c r="C41" s="195"/>
      <c r="D41" s="195"/>
      <c r="E41" s="195"/>
      <c r="F41" s="195"/>
      <c r="G41" s="195"/>
    </row>
  </sheetData>
  <mergeCells count="12">
    <mergeCell ref="D36:G36"/>
    <mergeCell ref="A39:G39"/>
    <mergeCell ref="A40:G40"/>
    <mergeCell ref="A41:G41"/>
    <mergeCell ref="B1:G1"/>
    <mergeCell ref="A2:G2"/>
    <mergeCell ref="A3:G3"/>
    <mergeCell ref="A4:A5"/>
    <mergeCell ref="B4:B5"/>
    <mergeCell ref="C4:C5"/>
    <mergeCell ref="D4:D5"/>
    <mergeCell ref="E4:F4"/>
  </mergeCells>
  <pageMargins left="0.78740157480314965" right="0.6692913385826772" top="0.59055118110236227" bottom="0.70866141732283472" header="0.51181102362204722" footer="0.19685039370078741"/>
  <pageSetup paperSize="9" scale="85" firstPageNumber="0" orientation="portrait" horizontalDpi="300" verticalDpi="300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A65550"/>
  <sheetViews>
    <sheetView view="pageBreakPreview" zoomScale="60" workbookViewId="0">
      <selection activeCell="F57" sqref="F57"/>
    </sheetView>
  </sheetViews>
  <sheetFormatPr defaultRowHeight="12.75" zeroHeight="1"/>
  <cols>
    <col min="1" max="1" width="5.28515625" style="149" customWidth="1"/>
    <col min="2" max="2" width="45.42578125" style="150" customWidth="1"/>
    <col min="3" max="3" width="11.28515625" style="151" customWidth="1"/>
    <col min="4" max="11" width="11.28515625" style="152" customWidth="1"/>
    <col min="12" max="12" width="11.28515625" style="153" customWidth="1"/>
    <col min="13" max="1015" width="11.42578125" style="153" customWidth="1"/>
    <col min="1016" max="1025" width="8.7109375" customWidth="1"/>
  </cols>
  <sheetData>
    <row r="1" spans="1:14" ht="48" customHeight="1">
      <c r="A1" s="202" t="str">
        <f>ÁREAS!$A$1</f>
        <v>ELABORAÇÃO DOS PROJETOS EXECUTIVOS DE ARQUITETURA E COMPLEMENTARES DE ENGENHARIA E DE INFRAESTRUTURA DA OBRA DE REFORMA E AMPLIAÇÃO DA CENTRAL DE FLAGRANTES, EM ARACAJU/SE.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ht="51">
      <c r="A2" s="154" t="s">
        <v>10</v>
      </c>
      <c r="B2" s="155" t="s">
        <v>227</v>
      </c>
      <c r="C2" s="156" t="s">
        <v>228</v>
      </c>
      <c r="D2" s="156" t="s">
        <v>229</v>
      </c>
      <c r="E2" s="156" t="s">
        <v>230</v>
      </c>
      <c r="F2" s="156" t="s">
        <v>231</v>
      </c>
      <c r="G2" s="156" t="s">
        <v>232</v>
      </c>
      <c r="H2" s="156" t="s">
        <v>233</v>
      </c>
      <c r="I2" s="156" t="s">
        <v>234</v>
      </c>
      <c r="J2" s="156" t="s">
        <v>235</v>
      </c>
      <c r="K2" s="156" t="s">
        <v>236</v>
      </c>
      <c r="L2" s="156" t="s">
        <v>237</v>
      </c>
      <c r="M2" s="157"/>
      <c r="N2" s="157"/>
    </row>
    <row r="3" spans="1:14">
      <c r="A3" s="158"/>
      <c r="B3" s="47" t="str">
        <f>'P. PREÇO'!A3</f>
        <v>OBRA DE REFORMA E AMPLIAÇÃO DA CENTRAL DE FLAGRANTES, EM ARACAJU/SE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7"/>
      <c r="N3" s="157"/>
    </row>
    <row r="4" spans="1:14" ht="14.25" customHeight="1">
      <c r="A4" s="100">
        <f>'P. PREÇO'!$A6</f>
        <v>1</v>
      </c>
      <c r="B4" s="113" t="str">
        <f>'P. PREÇO'!$B6</f>
        <v>LEVANTAMENTO CADASTRAL</v>
      </c>
      <c r="C4" s="160"/>
      <c r="D4" s="160"/>
      <c r="E4" s="6"/>
      <c r="F4" s="6"/>
      <c r="G4" s="6"/>
      <c r="H4" s="6"/>
      <c r="I4" s="6"/>
      <c r="J4" s="6"/>
      <c r="K4" s="6"/>
      <c r="L4" s="6"/>
      <c r="M4" s="157"/>
      <c r="N4" s="157"/>
    </row>
    <row r="5" spans="1:14">
      <c r="A5" s="100">
        <f>'P. PREÇO'!$A7</f>
        <v>2</v>
      </c>
      <c r="B5" s="113" t="str">
        <f>'P. PREÇO'!$B7</f>
        <v>PROJETO DE ARQUITETURA BÁSICO E EXECUTIVO</v>
      </c>
      <c r="C5" s="91"/>
      <c r="D5" s="6"/>
      <c r="E5" s="6"/>
      <c r="F5" s="6"/>
      <c r="G5" s="6"/>
      <c r="H5" s="6"/>
      <c r="I5" s="6"/>
      <c r="J5" s="6"/>
      <c r="K5" s="6"/>
      <c r="L5" s="6"/>
      <c r="M5" s="157"/>
      <c r="N5" s="157"/>
    </row>
    <row r="6" spans="1:14">
      <c r="A6" s="100" t="str">
        <f>'P. PREÇO'!$A8</f>
        <v>2.1</v>
      </c>
      <c r="B6" s="113" t="str">
        <f>'P. PREÇO'!$B8</f>
        <v>MAQUETE ELETRÔNICA</v>
      </c>
      <c r="C6" s="91"/>
      <c r="D6" s="6"/>
      <c r="E6" s="18"/>
      <c r="F6" s="6"/>
      <c r="G6" s="6"/>
      <c r="H6" s="6"/>
      <c r="I6" s="6"/>
      <c r="J6" s="6"/>
      <c r="K6" s="18"/>
      <c r="L6" s="6"/>
      <c r="M6" s="157"/>
      <c r="N6" s="157"/>
    </row>
    <row r="7" spans="1:14">
      <c r="A7" s="100" t="str">
        <f>'P. PREÇO'!$A9</f>
        <v>2.2</v>
      </c>
      <c r="B7" s="113" t="str">
        <f>'P. PREÇO'!$B9</f>
        <v>PROJETO  BÁSICO E EXECUTIVO</v>
      </c>
      <c r="C7" s="91"/>
      <c r="D7" s="18"/>
      <c r="E7" s="6"/>
      <c r="F7" s="6"/>
      <c r="G7" s="6"/>
      <c r="H7" s="6"/>
      <c r="I7" s="6"/>
      <c r="J7" s="18"/>
      <c r="K7" s="6"/>
      <c r="L7" s="18"/>
      <c r="M7" s="157"/>
      <c r="N7" s="157"/>
    </row>
    <row r="8" spans="1:14">
      <c r="A8" s="100">
        <f>'P. PREÇO'!$A10</f>
        <v>3</v>
      </c>
      <c r="B8" s="113" t="str">
        <f>'P. PREÇO'!$B10</f>
        <v>PROJETO DE URBANIZAÇÃO</v>
      </c>
      <c r="C8" s="91"/>
      <c r="D8" s="18"/>
      <c r="E8" s="6"/>
      <c r="F8" s="6"/>
      <c r="G8" s="18"/>
      <c r="H8" s="6"/>
      <c r="I8" s="6"/>
      <c r="J8" s="6"/>
      <c r="K8" s="6"/>
      <c r="L8" s="6"/>
      <c r="M8" s="157"/>
      <c r="N8" s="157"/>
    </row>
    <row r="9" spans="1:14">
      <c r="A9" s="100">
        <f>'P. PREÇO'!$A11</f>
        <v>4</v>
      </c>
      <c r="B9" s="113" t="str">
        <f>'P. PREÇO'!$B11</f>
        <v>TOPOGRAFIA</v>
      </c>
      <c r="C9" s="160"/>
      <c r="D9" s="6"/>
      <c r="E9" s="6"/>
      <c r="F9" s="6"/>
      <c r="G9" s="6"/>
      <c r="H9" s="6"/>
      <c r="I9" s="6"/>
      <c r="J9" s="6"/>
      <c r="K9" s="6"/>
      <c r="L9" s="6"/>
      <c r="M9" s="157"/>
      <c r="N9" s="157"/>
    </row>
    <row r="10" spans="1:14">
      <c r="A10" s="100">
        <f>'P. PREÇO'!$A12</f>
        <v>5</v>
      </c>
      <c r="B10" s="113" t="str">
        <f>'P. PREÇO'!$B12</f>
        <v>PROJETO DE ESTUDOS GEOTÉCNICOS</v>
      </c>
      <c r="C10" s="160"/>
      <c r="D10" s="6"/>
      <c r="E10" s="6"/>
      <c r="F10" s="6"/>
      <c r="G10" s="6"/>
      <c r="H10" s="6"/>
      <c r="I10" s="6"/>
      <c r="J10" s="6"/>
      <c r="K10" s="6"/>
      <c r="L10" s="6"/>
      <c r="M10" s="157"/>
      <c r="N10" s="157"/>
    </row>
    <row r="11" spans="1:14" ht="25.5">
      <c r="A11" s="100">
        <f>'P. PREÇO'!$A13</f>
        <v>6</v>
      </c>
      <c r="B11" s="113" t="str">
        <f>'P. PREÇO'!$B13</f>
        <v>PROJETO DE SINALIZAÇÃO VERTICAL E HORIZONTAL</v>
      </c>
      <c r="C11" s="91"/>
      <c r="D11" s="6"/>
      <c r="E11" s="6"/>
      <c r="F11" s="6"/>
      <c r="G11" s="18"/>
      <c r="H11" s="6"/>
      <c r="I11" s="18"/>
      <c r="J11" s="6"/>
      <c r="K11" s="6"/>
      <c r="L11" s="6"/>
      <c r="M11" s="157"/>
      <c r="N11" s="157"/>
    </row>
    <row r="12" spans="1:14">
      <c r="A12" s="100">
        <f>'P. PREÇO'!$A14</f>
        <v>7</v>
      </c>
      <c r="B12" s="113" t="str">
        <f>'P. PREÇO'!$B14</f>
        <v>PROJETO ESTRUTURAL, INCLUINDO FUNDAÇÕES</v>
      </c>
      <c r="C12" s="91"/>
      <c r="D12" s="6"/>
      <c r="E12" s="18"/>
      <c r="F12" s="6"/>
      <c r="G12" s="6"/>
      <c r="H12" s="18"/>
      <c r="I12" s="6"/>
      <c r="J12" s="6"/>
      <c r="K12" s="6"/>
      <c r="L12" s="6"/>
      <c r="M12" s="157"/>
      <c r="N12" s="157"/>
    </row>
    <row r="13" spans="1:14">
      <c r="A13" s="100">
        <f>'P. PREÇO'!$A15</f>
        <v>8</v>
      </c>
      <c r="B13" s="113" t="str">
        <f>'P. PREÇO'!$B15</f>
        <v>PROJETO ELÉTRICO E ILUMINAÇÃO EXTERNA</v>
      </c>
      <c r="C13" s="91"/>
      <c r="D13" s="91"/>
      <c r="E13" s="6"/>
      <c r="F13" s="6"/>
      <c r="G13" s="6"/>
      <c r="H13" s="6"/>
      <c r="I13" s="6"/>
      <c r="J13" s="6"/>
      <c r="K13" s="6"/>
      <c r="L13" s="6"/>
      <c r="M13" s="157"/>
      <c r="N13" s="157"/>
    </row>
    <row r="14" spans="1:14">
      <c r="A14" s="100" t="str">
        <f>'P. PREÇO'!A16</f>
        <v>8.1</v>
      </c>
      <c r="B14" s="113" t="str">
        <f>'P. PREÇO'!B16</f>
        <v xml:space="preserve">PROJETO ELÉTRICO  </v>
      </c>
      <c r="C14" s="91"/>
      <c r="D14" s="91"/>
      <c r="E14" s="6"/>
      <c r="F14" s="6"/>
      <c r="G14" s="18"/>
      <c r="H14" s="6"/>
      <c r="I14" s="18"/>
      <c r="J14" s="6"/>
      <c r="K14" s="6"/>
      <c r="L14" s="18"/>
      <c r="M14" s="157"/>
      <c r="N14" s="157"/>
    </row>
    <row r="15" spans="1:14">
      <c r="A15" s="100" t="str">
        <f>'P. PREÇO'!A17</f>
        <v>8.2</v>
      </c>
      <c r="B15" s="113" t="str">
        <f>'P. PREÇO'!B17</f>
        <v>ILUMINAÇÃO EXTERNA</v>
      </c>
      <c r="C15" s="91"/>
      <c r="D15" s="91"/>
      <c r="E15" s="6"/>
      <c r="F15" s="6"/>
      <c r="G15" s="18"/>
      <c r="H15" s="6"/>
      <c r="I15" s="18"/>
      <c r="J15" s="6"/>
      <c r="K15" s="6"/>
      <c r="L15" s="18"/>
      <c r="M15" s="157"/>
      <c r="N15" s="157"/>
    </row>
    <row r="16" spans="1:14">
      <c r="A16" s="100">
        <f>'P. PREÇO'!$A18</f>
        <v>9</v>
      </c>
      <c r="B16" s="113" t="str">
        <f>'P. PREÇO'!$B18</f>
        <v xml:space="preserve">PROJETO CABEAMENTO ESTRUTURADO </v>
      </c>
      <c r="C16" s="91"/>
      <c r="D16" s="91"/>
      <c r="E16" s="6"/>
      <c r="F16" s="18"/>
      <c r="G16" s="6"/>
      <c r="H16" s="18"/>
      <c r="I16" s="6"/>
      <c r="J16" s="6"/>
      <c r="K16" s="6"/>
      <c r="L16" s="6"/>
      <c r="M16" s="157"/>
      <c r="N16" s="157"/>
    </row>
    <row r="17" spans="1:14">
      <c r="A17" s="100">
        <f>'P. PREÇO'!$A19</f>
        <v>10</v>
      </c>
      <c r="B17" s="113" t="str">
        <f>'P. PREÇO'!$B19</f>
        <v>PROJETO CFTV</v>
      </c>
      <c r="C17" s="91"/>
      <c r="D17" s="91"/>
      <c r="E17" s="6"/>
      <c r="F17" s="18"/>
      <c r="G17" s="6"/>
      <c r="H17" s="18"/>
      <c r="I17" s="6"/>
      <c r="J17" s="6"/>
      <c r="K17" s="6"/>
      <c r="L17" s="6"/>
      <c r="M17" s="157"/>
      <c r="N17" s="157"/>
    </row>
    <row r="18" spans="1:14">
      <c r="A18" s="100">
        <f>'P. PREÇO'!$A20</f>
        <v>11</v>
      </c>
      <c r="B18" s="113" t="str">
        <f>'P. PREÇO'!$B20</f>
        <v xml:space="preserve">PROJETO CLIMATIZAÇÃO </v>
      </c>
      <c r="C18" s="91"/>
      <c r="D18" s="91"/>
      <c r="E18" s="6"/>
      <c r="F18" s="18"/>
      <c r="G18" s="6"/>
      <c r="H18" s="18"/>
      <c r="I18" s="6"/>
      <c r="J18" s="6"/>
      <c r="K18" s="6"/>
      <c r="L18" s="6"/>
      <c r="M18" s="157"/>
      <c r="N18" s="157"/>
    </row>
    <row r="19" spans="1:14">
      <c r="A19" s="100">
        <f>'P. PREÇO'!$A21</f>
        <v>12</v>
      </c>
      <c r="B19" s="113" t="str">
        <f>'P. PREÇO'!$B21</f>
        <v>PROJETO HIDRÁULICO</v>
      </c>
      <c r="C19" s="91"/>
      <c r="D19" s="91"/>
      <c r="E19" s="6"/>
      <c r="F19" s="18"/>
      <c r="G19" s="6"/>
      <c r="H19" s="18"/>
      <c r="I19" s="6"/>
      <c r="J19" s="6"/>
      <c r="K19" s="6"/>
      <c r="L19" s="18"/>
      <c r="M19" s="157"/>
      <c r="N19" s="157"/>
    </row>
    <row r="20" spans="1:14">
      <c r="A20" s="100">
        <f>'P. PREÇO'!$A22</f>
        <v>13</v>
      </c>
      <c r="B20" s="113" t="str">
        <f>'P. PREÇO'!$B22</f>
        <v>PROJETO ESGOTOS SANITÁRIOS</v>
      </c>
      <c r="C20" s="91"/>
      <c r="D20" s="91"/>
      <c r="E20" s="6"/>
      <c r="F20" s="18"/>
      <c r="G20" s="6"/>
      <c r="H20" s="18"/>
      <c r="I20" s="6"/>
      <c r="J20" s="6"/>
      <c r="K20" s="6"/>
      <c r="L20" s="18"/>
      <c r="M20" s="157"/>
      <c r="N20" s="157"/>
    </row>
    <row r="21" spans="1:14">
      <c r="A21" s="100">
        <f>'P. PREÇO'!$A23</f>
        <v>14</v>
      </c>
      <c r="B21" s="113" t="str">
        <f>'P. PREÇO'!$B23</f>
        <v>PROJETO DRENAGEM PLUVIAL</v>
      </c>
      <c r="C21" s="91"/>
      <c r="D21" s="91"/>
      <c r="E21" s="6"/>
      <c r="F21" s="18"/>
      <c r="G21" s="6"/>
      <c r="H21" s="18"/>
      <c r="I21" s="6"/>
      <c r="J21" s="6"/>
      <c r="K21" s="6"/>
      <c r="L21" s="18"/>
      <c r="M21" s="157"/>
      <c r="N21" s="157"/>
    </row>
    <row r="22" spans="1:14" ht="25.5">
      <c r="A22" s="100">
        <f>'P. PREÇO'!$A24</f>
        <v>15</v>
      </c>
      <c r="B22" s="113" t="str">
        <f>'P. PREÇO'!$B24</f>
        <v>PROJETO DE PREVENÇÃO E COMBATE A INCÊNDIO E PÂNICO</v>
      </c>
      <c r="C22" s="91"/>
      <c r="D22" s="91"/>
      <c r="E22" s="18"/>
      <c r="F22" s="6"/>
      <c r="G22" s="6"/>
      <c r="H22" s="6"/>
      <c r="I22" s="18"/>
      <c r="J22" s="6"/>
      <c r="K22" s="6"/>
      <c r="L22" s="18"/>
      <c r="M22" s="157"/>
      <c r="N22" s="157"/>
    </row>
    <row r="23" spans="1:14">
      <c r="A23" s="100">
        <f>'P. PREÇO'!$A25</f>
        <v>16</v>
      </c>
      <c r="B23" s="113" t="str">
        <f>'P. PREÇO'!$B25</f>
        <v>RELATÓRIO ANÁLISE DE RISCO - PDA</v>
      </c>
      <c r="C23" s="91"/>
      <c r="D23" s="91"/>
      <c r="E23" s="18"/>
      <c r="F23" s="6"/>
      <c r="G23" s="6"/>
      <c r="H23" s="6"/>
      <c r="I23" s="6"/>
      <c r="J23" s="6"/>
      <c r="K23" s="6"/>
      <c r="L23" s="18"/>
      <c r="M23" s="157"/>
      <c r="N23" s="157"/>
    </row>
    <row r="24" spans="1:14" ht="25.5">
      <c r="A24" s="100">
        <f>'P. PREÇO'!$A26</f>
        <v>17</v>
      </c>
      <c r="B24" s="113" t="str">
        <f>'P. PREÇO'!$B26</f>
        <v>PROJETO DE PROTEÇÃO CONTRA DESCARGAS ATMOSFÉRICAS (PDA)</v>
      </c>
      <c r="C24" s="91"/>
      <c r="D24" s="91"/>
      <c r="E24" s="6"/>
      <c r="F24" s="6"/>
      <c r="G24" s="6"/>
      <c r="H24" s="6"/>
      <c r="I24" s="6"/>
      <c r="J24" s="6"/>
      <c r="K24" s="6"/>
      <c r="L24" s="6"/>
      <c r="M24" s="157"/>
      <c r="N24" s="157"/>
    </row>
    <row r="25" spans="1:14" ht="25.5">
      <c r="A25" s="100" t="str">
        <f>'P. PREÇO'!$A27</f>
        <v>17.1</v>
      </c>
      <c r="B25" s="113" t="str">
        <f>'P. PREÇO'!$B27</f>
        <v>PROJETO DE SISTEMA DE PROTEÇÃO CONTRA DESCARGAS ATMOSFÉRICAS (SPDA)</v>
      </c>
      <c r="C25" s="91"/>
      <c r="D25" s="91"/>
      <c r="E25" s="6"/>
      <c r="F25" s="6"/>
      <c r="G25" s="18"/>
      <c r="H25" s="6"/>
      <c r="I25" s="18"/>
      <c r="J25" s="6"/>
      <c r="K25" s="6"/>
      <c r="L25" s="6"/>
      <c r="M25" s="157"/>
      <c r="N25" s="157"/>
    </row>
    <row r="26" spans="1:14" ht="25.5">
      <c r="A26" s="100" t="str">
        <f>'P. PREÇO'!$A28</f>
        <v>17.2</v>
      </c>
      <c r="B26" s="113" t="str">
        <f>'P. PREÇO'!$B28</f>
        <v>PROJETO DE MEDIDA DE PROTEÇÃO CONTRA SURTOS (MPS)</v>
      </c>
      <c r="C26" s="91"/>
      <c r="D26" s="91"/>
      <c r="E26" s="6"/>
      <c r="F26" s="6"/>
      <c r="G26" s="18"/>
      <c r="H26" s="6"/>
      <c r="I26" s="18"/>
      <c r="J26" s="6"/>
      <c r="K26" s="6"/>
      <c r="L26" s="6"/>
      <c r="M26" s="157"/>
      <c r="N26" s="157"/>
    </row>
    <row r="27" spans="1:14">
      <c r="A27" s="100">
        <f>'P. PREÇO'!$A29</f>
        <v>18</v>
      </c>
      <c r="B27" s="113" t="str">
        <f>'P. PREÇO'!$B29</f>
        <v>PROJETO GLP/GN</v>
      </c>
      <c r="C27" s="91"/>
      <c r="D27" s="91"/>
      <c r="E27" s="6"/>
      <c r="F27" s="6"/>
      <c r="G27" s="18"/>
      <c r="H27" s="6"/>
      <c r="I27" s="18"/>
      <c r="J27" s="6"/>
      <c r="K27" s="6"/>
      <c r="L27" s="18"/>
      <c r="M27" s="157"/>
      <c r="N27" s="157"/>
    </row>
    <row r="28" spans="1:14">
      <c r="A28" s="100">
        <f>'P. PREÇO'!A30</f>
        <v>19</v>
      </c>
      <c r="B28" s="113" t="str">
        <f>'P. PREÇO'!B30</f>
        <v>RELATÓRIO DE SUSTENTABILIDADE ENCE</v>
      </c>
      <c r="C28" s="91"/>
      <c r="D28" s="91"/>
      <c r="E28" s="18"/>
      <c r="F28" s="6"/>
      <c r="G28" s="18"/>
      <c r="H28" s="6"/>
      <c r="I28" s="6"/>
      <c r="J28" s="6"/>
      <c r="K28" s="6"/>
      <c r="L28" s="6"/>
      <c r="M28" s="157"/>
      <c r="N28" s="157"/>
    </row>
    <row r="29" spans="1:14">
      <c r="A29" s="100">
        <f>'P. PREÇO'!$A31</f>
        <v>20</v>
      </c>
      <c r="B29" s="113" t="str">
        <f>'P. PREÇO'!$B31</f>
        <v>PROJETO COMUNICAÇÃO VISUAL</v>
      </c>
      <c r="C29" s="91"/>
      <c r="D29" s="91"/>
      <c r="E29" s="6"/>
      <c r="F29" s="18"/>
      <c r="G29" s="6"/>
      <c r="H29" s="6"/>
      <c r="I29" s="6"/>
      <c r="J29" s="18"/>
      <c r="K29" s="6"/>
      <c r="L29" s="6"/>
      <c r="M29" s="157"/>
      <c r="N29" s="157"/>
    </row>
    <row r="30" spans="1:14">
      <c r="A30" s="100">
        <f>'P. PREÇO'!$A32</f>
        <v>21</v>
      </c>
      <c r="B30" s="113" t="str">
        <f>'P. PREÇO'!$B32</f>
        <v>PLANO DE GERENCIAMENTO DE RESÍDUOS</v>
      </c>
      <c r="C30" s="91"/>
      <c r="D30" s="91"/>
      <c r="E30" s="6"/>
      <c r="F30" s="6"/>
      <c r="G30" s="6"/>
      <c r="H30" s="6"/>
      <c r="I30" s="18"/>
      <c r="J30" s="6"/>
      <c r="K30" s="6"/>
      <c r="L30" s="18"/>
      <c r="M30" s="157"/>
      <c r="N30" s="157"/>
    </row>
    <row r="31" spans="1:14">
      <c r="A31" s="100">
        <f>'P. PREÇO'!$A33</f>
        <v>22</v>
      </c>
      <c r="B31" s="113" t="str">
        <f>'P. PREÇO'!$B33</f>
        <v>PROJETO COMPATIBILIZAÇÃO DE PROJETOS</v>
      </c>
      <c r="C31" s="91"/>
      <c r="D31" s="91"/>
      <c r="E31" s="6"/>
      <c r="F31" s="6"/>
      <c r="G31" s="6"/>
      <c r="H31" s="6"/>
      <c r="I31" s="18"/>
      <c r="J31" s="6"/>
      <c r="K31" s="18"/>
      <c r="L31" s="18"/>
      <c r="M31" s="157"/>
      <c r="N31" s="157"/>
    </row>
    <row r="32" spans="1:14" ht="26.45" customHeight="1">
      <c r="A32" s="100">
        <f>'P. PREÇO'!$A34</f>
        <v>23</v>
      </c>
      <c r="B32" s="113" t="str">
        <f>'P. PREÇO'!$B34</f>
        <v>ORÇAMENTO E ESPECIFICAÇÕES TÉCNICAS DA OBRA</v>
      </c>
      <c r="C32" s="91"/>
      <c r="D32" s="91"/>
      <c r="E32" s="6"/>
      <c r="F32" s="6"/>
      <c r="G32" s="6"/>
      <c r="H32" s="6"/>
      <c r="I32" s="18"/>
      <c r="J32" s="6"/>
      <c r="K32" s="18"/>
      <c r="L32" s="18"/>
      <c r="M32" s="48"/>
      <c r="N32" s="157"/>
    </row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  <row r="65537"/>
    <row r="65538"/>
    <row r="65539"/>
    <row r="65540"/>
    <row r="65541"/>
    <row r="65542"/>
    <row r="65543"/>
    <row r="65544"/>
    <row r="65545"/>
    <row r="65546"/>
    <row r="65547"/>
    <row r="65548"/>
    <row r="65549"/>
    <row r="65550"/>
  </sheetData>
  <mergeCells count="1">
    <mergeCell ref="A1:L1"/>
  </mergeCells>
  <printOptions horizontalCentered="1"/>
  <pageMargins left="3.9583333333333297E-2" right="3.9583333333333297E-2" top="0.51180555555555596" bottom="0.39374999999999999" header="0.27569444444444402" footer="0.118055555555556"/>
  <pageSetup paperSize="9" scale="74" firstPageNumber="0" orientation="landscape" horizontalDpi="300" verticalDpi="300" r:id="rId1"/>
  <headerFooter>
    <oddHeader>&amp;C&amp;"Times New Roman,Normal"&amp;12CRONOGRAMA DE  ENTREGA</oddHeader>
    <oddFooter>&amp;C&amp;"Times New Roman,Normal"&amp;12&amp;P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K1057"/>
  <sheetViews>
    <sheetView view="pageBreakPreview" zoomScale="6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V48" sqref="V48"/>
    </sheetView>
  </sheetViews>
  <sheetFormatPr defaultRowHeight="12.75" zeroHeight="1"/>
  <cols>
    <col min="1" max="1" width="5.140625" style="149" customWidth="1"/>
    <col min="2" max="2" width="47.140625" style="150" customWidth="1"/>
    <col min="3" max="3" width="10.85546875" style="151" customWidth="1"/>
    <col min="4" max="4" width="7.42578125" style="151" customWidth="1"/>
    <col min="5" max="5" width="7.85546875" style="151" customWidth="1"/>
    <col min="6" max="6" width="9.5703125" style="152" customWidth="1"/>
    <col min="7" max="7" width="7" style="152" customWidth="1"/>
    <col min="8" max="8" width="10" style="152" customWidth="1"/>
    <col min="9" max="9" width="7.42578125" style="152" customWidth="1"/>
    <col min="10" max="10" width="10.5703125" style="152" customWidth="1"/>
    <col min="11" max="11" width="10" style="152" customWidth="1"/>
    <col min="12" max="12" width="10.140625" style="152" customWidth="1"/>
    <col min="13" max="13" width="9.7109375" style="152" customWidth="1"/>
    <col min="14" max="14" width="9.85546875" style="152" customWidth="1"/>
    <col min="15" max="15" width="9.5703125" style="152" customWidth="1"/>
    <col min="16" max="16" width="10.140625" style="152" customWidth="1"/>
    <col min="17" max="17" width="10.7109375" style="152" customWidth="1"/>
    <col min="18" max="18" width="13.42578125" style="152" customWidth="1"/>
    <col min="19" max="19" width="11.28515625" style="152" customWidth="1"/>
    <col min="20" max="20" width="12.7109375" style="152" customWidth="1"/>
    <col min="21" max="21" width="10.7109375" style="152" customWidth="1"/>
    <col min="22" max="22" width="11.85546875" style="152" customWidth="1"/>
    <col min="23" max="23" width="12.28515625" style="152" customWidth="1"/>
    <col min="24" max="24" width="15.28515625" style="153" customWidth="1"/>
    <col min="25" max="1025" width="11.42578125" style="153" customWidth="1"/>
  </cols>
  <sheetData>
    <row r="1" spans="1:24" ht="20.25" customHeight="1">
      <c r="A1" s="196" t="s">
        <v>238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70"/>
      <c r="T1" s="170"/>
      <c r="U1" s="170"/>
      <c r="V1" s="170"/>
      <c r="W1" s="170"/>
      <c r="X1" s="170"/>
    </row>
    <row r="2" spans="1:24" ht="35.25" customHeight="1">
      <c r="A2" s="202" t="str">
        <f>ÁREAS!$A$1</f>
        <v>ELABORAÇÃO DOS PROJETOS EXECUTIVOS DE ARQUITETURA E COMPLEMENTARES DE ENGENHARIA E DE INFRAESTRUTURA DA OBRA DE REFORMA E AMPLIAÇÃO DA CENTRAL DE FLAGRANTES, EM ARACAJU/SE.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171"/>
      <c r="T2" s="171"/>
      <c r="U2" s="171"/>
      <c r="V2" s="171"/>
      <c r="W2" s="171"/>
      <c r="X2" s="171"/>
    </row>
    <row r="3" spans="1:24" ht="26.25" customHeight="1">
      <c r="A3" s="161" t="s">
        <v>10</v>
      </c>
      <c r="B3" s="10" t="s">
        <v>227</v>
      </c>
      <c r="C3" s="127" t="s">
        <v>239</v>
      </c>
      <c r="D3" s="127" t="s">
        <v>240</v>
      </c>
      <c r="E3" s="127" t="s">
        <v>241</v>
      </c>
      <c r="F3" s="127" t="s">
        <v>242</v>
      </c>
      <c r="G3" s="127" t="s">
        <v>243</v>
      </c>
      <c r="H3" s="127" t="s">
        <v>244</v>
      </c>
      <c r="I3" s="127" t="s">
        <v>245</v>
      </c>
      <c r="J3" s="127" t="s">
        <v>246</v>
      </c>
      <c r="K3" s="127" t="s">
        <v>247</v>
      </c>
      <c r="L3" s="127" t="s">
        <v>248</v>
      </c>
      <c r="M3" s="127" t="s">
        <v>249</v>
      </c>
      <c r="N3" s="127" t="s">
        <v>250</v>
      </c>
      <c r="O3" s="127" t="s">
        <v>251</v>
      </c>
      <c r="P3" s="127" t="s">
        <v>252</v>
      </c>
      <c r="Q3" s="127" t="s">
        <v>253</v>
      </c>
      <c r="R3" s="127" t="str">
        <f>'P. PREÇO'!$G$4</f>
        <v>APROVAÇÕES</v>
      </c>
      <c r="X3" s="149"/>
    </row>
    <row r="4" spans="1:24" ht="12.95" customHeight="1">
      <c r="A4" s="203">
        <f>'P. PREÇO'!$A$6</f>
        <v>1</v>
      </c>
      <c r="B4" s="204" t="str">
        <f>'P. PREÇO'!$B$6</f>
        <v>LEVANTAMENTO CADASTRAL</v>
      </c>
      <c r="C4" s="6">
        <f>'P. PREÇO'!$F$6</f>
        <v>2658.37</v>
      </c>
      <c r="D4" s="6">
        <f t="shared" ref="D4:Q4" si="0">ROUND(($C4*D5),2)</f>
        <v>0</v>
      </c>
      <c r="E4" s="6">
        <f t="shared" si="0"/>
        <v>0</v>
      </c>
      <c r="F4" s="6">
        <f t="shared" si="0"/>
        <v>1329.19</v>
      </c>
      <c r="G4" s="6">
        <f t="shared" si="0"/>
        <v>0</v>
      </c>
      <c r="H4" s="6">
        <f t="shared" si="0"/>
        <v>1329.19</v>
      </c>
      <c r="I4" s="6">
        <f t="shared" si="0"/>
        <v>0</v>
      </c>
      <c r="J4" s="6">
        <f t="shared" si="0"/>
        <v>0</v>
      </c>
      <c r="K4" s="6">
        <f t="shared" si="0"/>
        <v>0</v>
      </c>
      <c r="L4" s="6">
        <f t="shared" si="0"/>
        <v>0</v>
      </c>
      <c r="M4" s="6">
        <f t="shared" si="0"/>
        <v>0</v>
      </c>
      <c r="N4" s="6">
        <f t="shared" si="0"/>
        <v>0</v>
      </c>
      <c r="O4" s="6">
        <f t="shared" si="0"/>
        <v>0</v>
      </c>
      <c r="P4" s="6">
        <f t="shared" si="0"/>
        <v>0</v>
      </c>
      <c r="Q4" s="6">
        <f t="shared" si="0"/>
        <v>0</v>
      </c>
      <c r="R4" s="6">
        <f>'P. PREÇO'!$G$6</f>
        <v>0</v>
      </c>
      <c r="S4" s="169"/>
      <c r="X4" s="149"/>
    </row>
    <row r="5" spans="1:24" ht="12.95" customHeight="1">
      <c r="A5" s="203"/>
      <c r="B5" s="204"/>
      <c r="C5" s="162">
        <v>1</v>
      </c>
      <c r="D5" s="162">
        <v>0</v>
      </c>
      <c r="E5" s="162">
        <v>0</v>
      </c>
      <c r="F5" s="162">
        <v>0.5</v>
      </c>
      <c r="G5" s="162"/>
      <c r="H5" s="162">
        <v>0.5</v>
      </c>
      <c r="I5" s="162">
        <v>0</v>
      </c>
      <c r="J5" s="162"/>
      <c r="K5" s="162"/>
      <c r="L5" s="162">
        <v>0</v>
      </c>
      <c r="M5" s="162"/>
      <c r="N5" s="162">
        <v>0</v>
      </c>
      <c r="O5" s="162"/>
      <c r="P5" s="162"/>
      <c r="Q5" s="162"/>
      <c r="R5" s="162"/>
      <c r="X5" s="149"/>
    </row>
    <row r="6" spans="1:24" ht="12.95" customHeight="1">
      <c r="A6" s="203">
        <f>'P. PREÇO'!$A$7</f>
        <v>2</v>
      </c>
      <c r="B6" s="204" t="str">
        <f>'P. PREÇO'!$B$7</f>
        <v>PROJETO DE ARQUITETURA BÁSICO E EXECUTIVO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X6" s="149"/>
    </row>
    <row r="7" spans="1:24" ht="12.95" customHeight="1">
      <c r="A7" s="203"/>
      <c r="B7" s="204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X7" s="149"/>
    </row>
    <row r="8" spans="1:24" ht="12.95" customHeight="1">
      <c r="A8" s="203" t="str">
        <f>'P. PREÇO'!A8</f>
        <v>2.1</v>
      </c>
      <c r="B8" s="204" t="str">
        <f>'P. PREÇO'!B8</f>
        <v>MAQUETE ELETRÔNICA</v>
      </c>
      <c r="C8" s="6">
        <f>'P. PREÇO'!F8</f>
        <v>6000</v>
      </c>
      <c r="D8" s="6">
        <f t="shared" ref="D8:Q8" si="1">ROUND(($C8*D9),2)</f>
        <v>0</v>
      </c>
      <c r="E8" s="6">
        <f t="shared" si="1"/>
        <v>0</v>
      </c>
      <c r="F8" s="6">
        <f t="shared" si="1"/>
        <v>0</v>
      </c>
      <c r="G8" s="6">
        <f t="shared" si="1"/>
        <v>0</v>
      </c>
      <c r="H8" s="6">
        <f t="shared" si="1"/>
        <v>0</v>
      </c>
      <c r="I8" s="6">
        <f t="shared" si="1"/>
        <v>0</v>
      </c>
      <c r="J8" s="6">
        <f t="shared" si="1"/>
        <v>3000</v>
      </c>
      <c r="K8" s="6">
        <f t="shared" si="1"/>
        <v>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3000</v>
      </c>
      <c r="Q8" s="6">
        <f t="shared" si="1"/>
        <v>0</v>
      </c>
      <c r="R8" s="6">
        <f>'P. PREÇO'!G8</f>
        <v>0</v>
      </c>
      <c r="X8" s="149"/>
    </row>
    <row r="9" spans="1:24" ht="12.95" customHeight="1">
      <c r="A9" s="203"/>
      <c r="B9" s="204"/>
      <c r="C9" s="162"/>
      <c r="D9" s="162"/>
      <c r="E9" s="162"/>
      <c r="F9" s="162"/>
      <c r="G9" s="162"/>
      <c r="H9" s="162"/>
      <c r="I9" s="162"/>
      <c r="J9" s="162">
        <v>0.5</v>
      </c>
      <c r="K9" s="162"/>
      <c r="L9" s="162"/>
      <c r="M9" s="162"/>
      <c r="N9" s="162"/>
      <c r="O9" s="162"/>
      <c r="P9" s="162">
        <v>0.5</v>
      </c>
      <c r="Q9" s="162"/>
      <c r="R9" s="162"/>
      <c r="X9" s="149"/>
    </row>
    <row r="10" spans="1:24" ht="12.95" customHeight="1">
      <c r="A10" s="203" t="str">
        <f>'P. PREÇO'!A9</f>
        <v>2.2</v>
      </c>
      <c r="B10" s="204" t="str">
        <f>'P. PREÇO'!B9</f>
        <v>PROJETO  BÁSICO E EXECUTIVO</v>
      </c>
      <c r="C10" s="6">
        <f>'P. PREÇO'!F9</f>
        <v>9576.58</v>
      </c>
      <c r="D10" s="6">
        <f t="shared" ref="D10:Q10" si="2">ROUND(($C10*D11),2)</f>
        <v>0</v>
      </c>
      <c r="E10" s="6">
        <f t="shared" si="2"/>
        <v>0</v>
      </c>
      <c r="F10" s="6">
        <f t="shared" si="2"/>
        <v>0</v>
      </c>
      <c r="G10" s="6">
        <f t="shared" si="2"/>
        <v>0</v>
      </c>
      <c r="H10" s="6">
        <f t="shared" si="2"/>
        <v>4788.29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0</v>
      </c>
      <c r="N10" s="6">
        <f t="shared" si="2"/>
        <v>0</v>
      </c>
      <c r="O10" s="6">
        <f t="shared" si="2"/>
        <v>1915.32</v>
      </c>
      <c r="P10" s="6">
        <f t="shared" si="2"/>
        <v>0</v>
      </c>
      <c r="Q10" s="6">
        <f t="shared" si="2"/>
        <v>2872.97</v>
      </c>
      <c r="R10" s="6">
        <f>'P. PREÇO'!G9</f>
        <v>1915.32</v>
      </c>
      <c r="X10" s="149"/>
    </row>
    <row r="11" spans="1:24" ht="12.95" customHeight="1">
      <c r="A11" s="203"/>
      <c r="B11" s="204"/>
      <c r="C11" s="162"/>
      <c r="D11" s="162"/>
      <c r="E11" s="162"/>
      <c r="F11" s="162"/>
      <c r="G11" s="162"/>
      <c r="H11" s="162">
        <v>0.5</v>
      </c>
      <c r="I11" s="162"/>
      <c r="J11" s="162"/>
      <c r="K11" s="162"/>
      <c r="L11" s="162"/>
      <c r="M11" s="162"/>
      <c r="N11" s="162"/>
      <c r="O11" s="162">
        <v>0.2</v>
      </c>
      <c r="P11" s="162"/>
      <c r="Q11" s="162">
        <v>0.3</v>
      </c>
      <c r="R11" s="162"/>
      <c r="X11" s="149"/>
    </row>
    <row r="12" spans="1:24" ht="12.95" customHeight="1">
      <c r="A12" s="203">
        <f>'P. PREÇO'!$A$10</f>
        <v>3</v>
      </c>
      <c r="B12" s="204" t="str">
        <f>'P. PREÇO'!$B$10</f>
        <v>PROJETO DE URBANIZAÇÃO</v>
      </c>
      <c r="C12" s="6">
        <f>'P. PREÇO'!$F$10</f>
        <v>1920.83</v>
      </c>
      <c r="D12" s="6">
        <f t="shared" ref="D12:Q12" si="3">ROUND(($C12*D13),2)</f>
        <v>0</v>
      </c>
      <c r="E12" s="6">
        <f t="shared" si="3"/>
        <v>0</v>
      </c>
      <c r="F12" s="6">
        <f t="shared" si="3"/>
        <v>0</v>
      </c>
      <c r="G12" s="6">
        <f t="shared" si="3"/>
        <v>0</v>
      </c>
      <c r="H12" s="6">
        <f t="shared" si="3"/>
        <v>960.42</v>
      </c>
      <c r="I12" s="6">
        <f t="shared" si="3"/>
        <v>0</v>
      </c>
      <c r="J12" s="6">
        <f t="shared" si="3"/>
        <v>0</v>
      </c>
      <c r="K12" s="6">
        <f t="shared" si="3"/>
        <v>0</v>
      </c>
      <c r="L12" s="6">
        <f t="shared" si="3"/>
        <v>960.42</v>
      </c>
      <c r="M12" s="6">
        <f t="shared" si="3"/>
        <v>0</v>
      </c>
      <c r="N12" s="6">
        <f t="shared" si="3"/>
        <v>0</v>
      </c>
      <c r="O12" s="6">
        <f t="shared" si="3"/>
        <v>0</v>
      </c>
      <c r="P12" s="6">
        <f t="shared" si="3"/>
        <v>0</v>
      </c>
      <c r="Q12" s="6">
        <f t="shared" si="3"/>
        <v>0</v>
      </c>
      <c r="R12" s="6">
        <f>'P. PREÇO'!$G$10</f>
        <v>384.17</v>
      </c>
      <c r="S12" s="169"/>
      <c r="X12" s="149"/>
    </row>
    <row r="13" spans="1:24" ht="12.95" customHeight="1">
      <c r="A13" s="203"/>
      <c r="B13" s="204"/>
      <c r="C13" s="162">
        <v>1</v>
      </c>
      <c r="D13" s="162"/>
      <c r="E13" s="162">
        <v>0</v>
      </c>
      <c r="F13" s="162"/>
      <c r="G13" s="162"/>
      <c r="H13" s="162">
        <v>0.5</v>
      </c>
      <c r="I13" s="162">
        <v>0</v>
      </c>
      <c r="J13" s="162"/>
      <c r="K13" s="162">
        <v>0</v>
      </c>
      <c r="L13" s="162">
        <v>0.5</v>
      </c>
      <c r="M13" s="162"/>
      <c r="N13" s="162"/>
      <c r="O13" s="162"/>
      <c r="P13" s="162"/>
      <c r="Q13" s="162">
        <v>0</v>
      </c>
      <c r="R13" s="162">
        <v>0</v>
      </c>
      <c r="X13" s="149"/>
    </row>
    <row r="14" spans="1:24" ht="12.95" customHeight="1">
      <c r="A14" s="203">
        <f>'P. PREÇO'!$A$11</f>
        <v>4</v>
      </c>
      <c r="B14" s="204" t="str">
        <f>'P. PREÇO'!$B$11</f>
        <v>TOPOGRAFIA</v>
      </c>
      <c r="C14" s="6">
        <f>'P. PREÇO'!$F$11</f>
        <v>1971.74</v>
      </c>
      <c r="D14" s="6">
        <f t="shared" ref="D14:Q14" si="4">ROUND(($C14*D15),2)</f>
        <v>0</v>
      </c>
      <c r="E14" s="6">
        <f t="shared" si="4"/>
        <v>0</v>
      </c>
      <c r="F14" s="6">
        <f t="shared" si="4"/>
        <v>1971.74</v>
      </c>
      <c r="G14" s="6">
        <f t="shared" si="4"/>
        <v>0</v>
      </c>
      <c r="H14" s="6">
        <f t="shared" si="4"/>
        <v>0</v>
      </c>
      <c r="I14" s="6">
        <f t="shared" si="4"/>
        <v>0</v>
      </c>
      <c r="J14" s="6">
        <f t="shared" si="4"/>
        <v>0</v>
      </c>
      <c r="K14" s="6">
        <f t="shared" si="4"/>
        <v>0</v>
      </c>
      <c r="L14" s="6">
        <f t="shared" si="4"/>
        <v>0</v>
      </c>
      <c r="M14" s="6">
        <f t="shared" si="4"/>
        <v>0</v>
      </c>
      <c r="N14" s="6">
        <f t="shared" si="4"/>
        <v>0</v>
      </c>
      <c r="O14" s="6">
        <f t="shared" si="4"/>
        <v>0</v>
      </c>
      <c r="P14" s="6">
        <f t="shared" si="4"/>
        <v>0</v>
      </c>
      <c r="Q14" s="6">
        <f t="shared" si="4"/>
        <v>0</v>
      </c>
      <c r="R14" s="6">
        <f>'P. PREÇO'!$G$11</f>
        <v>0</v>
      </c>
      <c r="X14" s="149"/>
    </row>
    <row r="15" spans="1:24" ht="12.95" customHeight="1">
      <c r="A15" s="203"/>
      <c r="B15" s="204"/>
      <c r="C15" s="162">
        <v>1</v>
      </c>
      <c r="D15" s="162">
        <v>0</v>
      </c>
      <c r="E15" s="162">
        <v>0</v>
      </c>
      <c r="F15" s="162">
        <v>1</v>
      </c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X15" s="149"/>
    </row>
    <row r="16" spans="1:24" ht="15" customHeight="1">
      <c r="A16" s="203">
        <f>'P. PREÇO'!$A$12</f>
        <v>5</v>
      </c>
      <c r="B16" s="204" t="str">
        <f>'P. PREÇO'!$B$12</f>
        <v>PROJETO DE ESTUDOS GEOTÉCNICOS</v>
      </c>
      <c r="C16" s="6">
        <f>'P. PREÇO'!$F$12</f>
        <v>5149.3999999999996</v>
      </c>
      <c r="D16" s="6">
        <f t="shared" ref="D16:Q16" si="5">ROUND(($C16*D17),2)</f>
        <v>0</v>
      </c>
      <c r="E16" s="6">
        <f t="shared" si="5"/>
        <v>0</v>
      </c>
      <c r="F16" s="6">
        <f t="shared" si="5"/>
        <v>5149.3999999999996</v>
      </c>
      <c r="G16" s="6">
        <f t="shared" si="5"/>
        <v>0</v>
      </c>
      <c r="H16" s="6">
        <f t="shared" si="5"/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  <c r="R16" s="6">
        <f>'P. PREÇO'!$G$12</f>
        <v>0</v>
      </c>
      <c r="X16" s="149"/>
    </row>
    <row r="17" spans="1:24">
      <c r="A17" s="203"/>
      <c r="B17" s="204"/>
      <c r="C17" s="162">
        <v>1</v>
      </c>
      <c r="D17" s="162"/>
      <c r="E17" s="162"/>
      <c r="F17" s="162">
        <v>1</v>
      </c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X17" s="149"/>
    </row>
    <row r="18" spans="1:24" s="149" customFormat="1">
      <c r="A18" s="203">
        <f>'P. PREÇO'!$A$13</f>
        <v>6</v>
      </c>
      <c r="B18" s="204" t="str">
        <f>'P. PREÇO'!$B$13</f>
        <v>PROJETO DE SINALIZAÇÃO VERTICAL E HORIZONTAL</v>
      </c>
      <c r="C18" s="6">
        <f>'P. PREÇO'!$F$13</f>
        <v>1250</v>
      </c>
      <c r="D18" s="6">
        <f t="shared" ref="D18:Q18" si="6">ROUND(($C18*D19),2)</f>
        <v>0</v>
      </c>
      <c r="E18" s="6">
        <f t="shared" si="6"/>
        <v>0</v>
      </c>
      <c r="F18" s="6">
        <f t="shared" si="6"/>
        <v>0</v>
      </c>
      <c r="G18" s="6">
        <f t="shared" si="6"/>
        <v>0</v>
      </c>
      <c r="H18" s="6">
        <f t="shared" si="6"/>
        <v>0</v>
      </c>
      <c r="I18" s="6">
        <f t="shared" si="6"/>
        <v>0</v>
      </c>
      <c r="J18" s="6">
        <f t="shared" si="6"/>
        <v>0</v>
      </c>
      <c r="K18" s="6">
        <f t="shared" si="6"/>
        <v>0</v>
      </c>
      <c r="L18" s="6">
        <f t="shared" si="6"/>
        <v>625</v>
      </c>
      <c r="M18" s="6">
        <f t="shared" si="6"/>
        <v>0</v>
      </c>
      <c r="N18" s="6">
        <f t="shared" si="6"/>
        <v>625</v>
      </c>
      <c r="O18" s="6">
        <f t="shared" si="6"/>
        <v>0</v>
      </c>
      <c r="P18" s="6">
        <f t="shared" si="6"/>
        <v>0</v>
      </c>
      <c r="Q18" s="6">
        <f t="shared" si="6"/>
        <v>0</v>
      </c>
      <c r="R18" s="6">
        <f>'P. PREÇO'!$G$13</f>
        <v>250</v>
      </c>
      <c r="S18" s="152"/>
      <c r="T18" s="152"/>
      <c r="U18" s="152"/>
      <c r="V18" s="152"/>
      <c r="W18" s="152"/>
    </row>
    <row r="19" spans="1:24" s="149" customFormat="1">
      <c r="A19" s="203"/>
      <c r="B19" s="204"/>
      <c r="C19" s="162">
        <v>1</v>
      </c>
      <c r="D19" s="162"/>
      <c r="E19" s="162"/>
      <c r="F19" s="162"/>
      <c r="G19" s="162">
        <v>0</v>
      </c>
      <c r="H19" s="162"/>
      <c r="I19" s="162">
        <v>0</v>
      </c>
      <c r="J19" s="162"/>
      <c r="K19" s="162">
        <v>0</v>
      </c>
      <c r="L19" s="162">
        <v>0.5</v>
      </c>
      <c r="M19" s="162"/>
      <c r="N19" s="162">
        <v>0.5</v>
      </c>
      <c r="O19" s="162"/>
      <c r="P19" s="162"/>
      <c r="Q19" s="162">
        <v>0</v>
      </c>
      <c r="R19" s="162">
        <v>1</v>
      </c>
      <c r="S19" s="152"/>
      <c r="T19" s="152"/>
      <c r="U19" s="152"/>
      <c r="V19" s="152"/>
      <c r="W19" s="152"/>
    </row>
    <row r="20" spans="1:24" s="149" customFormat="1">
      <c r="A20" s="203">
        <f>'P. PREÇO'!$A$14</f>
        <v>7</v>
      </c>
      <c r="B20" s="204" t="str">
        <f>'P. PREÇO'!$B$14</f>
        <v>PROJETO ESTRUTURAL, INCLUINDO FUNDAÇÕES</v>
      </c>
      <c r="C20" s="6">
        <f>'P. PREÇO'!$F$14</f>
        <v>10865.53</v>
      </c>
      <c r="D20" s="6">
        <f t="shared" ref="D20:Q20" si="7">ROUND(($C20*D21),2)</f>
        <v>0</v>
      </c>
      <c r="E20" s="6">
        <f t="shared" si="7"/>
        <v>0</v>
      </c>
      <c r="F20" s="6">
        <f t="shared" si="7"/>
        <v>0</v>
      </c>
      <c r="G20" s="6">
        <f t="shared" si="7"/>
        <v>0</v>
      </c>
      <c r="H20" s="6">
        <f t="shared" si="7"/>
        <v>0</v>
      </c>
      <c r="I20" s="6">
        <f t="shared" si="7"/>
        <v>0</v>
      </c>
      <c r="J20" s="6">
        <f t="shared" si="7"/>
        <v>5432.77</v>
      </c>
      <c r="K20" s="6">
        <f t="shared" si="7"/>
        <v>0</v>
      </c>
      <c r="L20" s="6">
        <f t="shared" si="7"/>
        <v>0</v>
      </c>
      <c r="M20" s="6">
        <f t="shared" si="7"/>
        <v>5432.77</v>
      </c>
      <c r="N20" s="6">
        <f t="shared" si="7"/>
        <v>0</v>
      </c>
      <c r="O20" s="6">
        <f t="shared" si="7"/>
        <v>0</v>
      </c>
      <c r="P20" s="6">
        <f t="shared" si="7"/>
        <v>0</v>
      </c>
      <c r="Q20" s="6">
        <f t="shared" si="7"/>
        <v>0</v>
      </c>
      <c r="R20" s="6">
        <f>'P. PREÇO'!$G$14</f>
        <v>0</v>
      </c>
      <c r="S20" s="169"/>
      <c r="T20" s="152"/>
      <c r="U20" s="152"/>
      <c r="V20" s="152"/>
      <c r="W20" s="152"/>
    </row>
    <row r="21" spans="1:24" s="149" customFormat="1">
      <c r="A21" s="203"/>
      <c r="B21" s="204"/>
      <c r="C21" s="162">
        <v>1</v>
      </c>
      <c r="D21" s="162"/>
      <c r="E21" s="162"/>
      <c r="F21" s="162"/>
      <c r="G21" s="162">
        <v>0</v>
      </c>
      <c r="H21" s="162"/>
      <c r="I21" s="162">
        <v>0</v>
      </c>
      <c r="J21" s="162">
        <v>0.5</v>
      </c>
      <c r="K21" s="162">
        <v>0</v>
      </c>
      <c r="L21" s="162">
        <v>0</v>
      </c>
      <c r="M21" s="162">
        <v>0.5</v>
      </c>
      <c r="N21" s="162"/>
      <c r="O21" s="162"/>
      <c r="P21" s="162"/>
      <c r="Q21" s="162"/>
      <c r="R21" s="162"/>
      <c r="S21" s="152"/>
      <c r="T21" s="152"/>
      <c r="U21" s="152"/>
      <c r="V21" s="152"/>
      <c r="W21" s="152"/>
    </row>
    <row r="22" spans="1:24" s="149" customFormat="1">
      <c r="A22" s="203">
        <f>'P. PREÇO'!$A$15</f>
        <v>8</v>
      </c>
      <c r="B22" s="204" t="str">
        <f>'P. PREÇO'!$B$15</f>
        <v>PROJETO ELÉTRICO E ILUMINAÇÃO EXTERNA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52"/>
      <c r="T22" s="152"/>
      <c r="U22" s="152"/>
      <c r="V22" s="152"/>
      <c r="W22" s="152"/>
    </row>
    <row r="23" spans="1:24" s="149" customFormat="1">
      <c r="A23" s="203"/>
      <c r="B23" s="204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52"/>
      <c r="T23" s="152"/>
      <c r="U23" s="152"/>
      <c r="V23" s="152"/>
      <c r="W23" s="152"/>
    </row>
    <row r="24" spans="1:24" s="149" customFormat="1">
      <c r="A24" s="203" t="str">
        <f>'P. PREÇO'!A16</f>
        <v>8.1</v>
      </c>
      <c r="B24" s="204" t="str">
        <f>'P. PREÇO'!B16</f>
        <v xml:space="preserve">PROJETO ELÉTRICO  </v>
      </c>
      <c r="C24" s="6">
        <f>'P. PREÇO'!F16</f>
        <v>4866.8500000000004</v>
      </c>
      <c r="D24" s="6">
        <f t="shared" ref="D24:Q24" si="8">ROUND(($C24*D25),2)</f>
        <v>0</v>
      </c>
      <c r="E24" s="6">
        <f t="shared" si="8"/>
        <v>0</v>
      </c>
      <c r="F24" s="6">
        <f t="shared" si="8"/>
        <v>0</v>
      </c>
      <c r="G24" s="6">
        <f t="shared" si="8"/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6">
        <f t="shared" si="8"/>
        <v>2433.4299999999998</v>
      </c>
      <c r="M24" s="6">
        <f t="shared" si="8"/>
        <v>0</v>
      </c>
      <c r="N24" s="6">
        <f t="shared" si="8"/>
        <v>973.37</v>
      </c>
      <c r="O24" s="6">
        <f t="shared" si="8"/>
        <v>0</v>
      </c>
      <c r="P24" s="6">
        <f t="shared" si="8"/>
        <v>0</v>
      </c>
      <c r="Q24" s="6">
        <f t="shared" si="8"/>
        <v>1460.06</v>
      </c>
      <c r="R24" s="6">
        <f>'P. PREÇO'!G16</f>
        <v>973.37</v>
      </c>
      <c r="S24" s="169"/>
      <c r="T24" s="152"/>
      <c r="U24" s="152"/>
      <c r="V24" s="152"/>
      <c r="W24" s="152"/>
    </row>
    <row r="25" spans="1:24" s="149" customFormat="1">
      <c r="A25" s="203"/>
      <c r="B25" s="204"/>
      <c r="C25" s="162"/>
      <c r="D25" s="162"/>
      <c r="E25" s="162"/>
      <c r="F25" s="162"/>
      <c r="G25" s="162"/>
      <c r="H25" s="162"/>
      <c r="I25" s="162"/>
      <c r="J25" s="162"/>
      <c r="K25" s="162"/>
      <c r="L25" s="162">
        <v>0.5</v>
      </c>
      <c r="M25" s="162"/>
      <c r="N25" s="162">
        <v>0.2</v>
      </c>
      <c r="O25" s="162"/>
      <c r="P25" s="162"/>
      <c r="Q25" s="162">
        <v>0.3</v>
      </c>
      <c r="R25" s="162"/>
      <c r="S25" s="152"/>
      <c r="T25" s="152"/>
      <c r="U25" s="152"/>
      <c r="V25" s="152"/>
      <c r="W25" s="152"/>
    </row>
    <row r="26" spans="1:24" s="149" customFormat="1">
      <c r="A26" s="203" t="str">
        <f>'P. PREÇO'!A17</f>
        <v>8.2</v>
      </c>
      <c r="B26" s="204" t="str">
        <f>'P. PREÇO'!B17</f>
        <v>ILUMINAÇÃO EXTERNA</v>
      </c>
      <c r="C26" s="6">
        <f>'P. PREÇO'!F17</f>
        <v>874.09</v>
      </c>
      <c r="D26" s="6">
        <f t="shared" ref="D26:Q26" si="9">ROUND(($C26*D27),2)</f>
        <v>0</v>
      </c>
      <c r="E26" s="6">
        <f t="shared" si="9"/>
        <v>0</v>
      </c>
      <c r="F26" s="6">
        <f t="shared" si="9"/>
        <v>0</v>
      </c>
      <c r="G26" s="6">
        <f t="shared" si="9"/>
        <v>0</v>
      </c>
      <c r="H26" s="6">
        <f t="shared" si="9"/>
        <v>0</v>
      </c>
      <c r="I26" s="6">
        <f t="shared" si="9"/>
        <v>0</v>
      </c>
      <c r="J26" s="6">
        <f t="shared" si="9"/>
        <v>0</v>
      </c>
      <c r="K26" s="6">
        <f t="shared" si="9"/>
        <v>0</v>
      </c>
      <c r="L26" s="6">
        <f t="shared" si="9"/>
        <v>437.05</v>
      </c>
      <c r="M26" s="6">
        <f t="shared" si="9"/>
        <v>0</v>
      </c>
      <c r="N26" s="6">
        <f t="shared" si="9"/>
        <v>174.82</v>
      </c>
      <c r="O26" s="6">
        <f t="shared" si="9"/>
        <v>0</v>
      </c>
      <c r="P26" s="6">
        <f t="shared" si="9"/>
        <v>0</v>
      </c>
      <c r="Q26" s="6">
        <f t="shared" si="9"/>
        <v>262.23</v>
      </c>
      <c r="R26" s="6">
        <f>'P. PREÇO'!G17</f>
        <v>174.82</v>
      </c>
      <c r="S26" s="169"/>
      <c r="T26" s="152"/>
      <c r="U26" s="152"/>
      <c r="V26" s="152"/>
      <c r="W26" s="152"/>
    </row>
    <row r="27" spans="1:24" s="149" customFormat="1">
      <c r="A27" s="203"/>
      <c r="B27" s="204"/>
      <c r="C27" s="162"/>
      <c r="D27" s="162"/>
      <c r="E27" s="162"/>
      <c r="F27" s="162"/>
      <c r="G27" s="162"/>
      <c r="H27" s="162"/>
      <c r="I27" s="162"/>
      <c r="J27" s="162"/>
      <c r="K27" s="162"/>
      <c r="L27" s="162">
        <v>0.5</v>
      </c>
      <c r="M27" s="162"/>
      <c r="N27" s="162">
        <v>0.2</v>
      </c>
      <c r="O27" s="162"/>
      <c r="P27" s="162"/>
      <c r="Q27" s="162">
        <v>0.3</v>
      </c>
      <c r="R27" s="162"/>
      <c r="S27" s="152"/>
      <c r="T27" s="152"/>
      <c r="U27" s="152"/>
      <c r="V27" s="152"/>
      <c r="W27" s="152"/>
    </row>
    <row r="28" spans="1:24" s="149" customFormat="1">
      <c r="A28" s="203">
        <f>'P. PREÇO'!$A$18</f>
        <v>9</v>
      </c>
      <c r="B28" s="204" t="str">
        <f>'P. PREÇO'!$B$18</f>
        <v xml:space="preserve">PROJETO CABEAMENTO ESTRUTURADO </v>
      </c>
      <c r="C28" s="6">
        <f>'P. PREÇO'!$F$18</f>
        <v>1511.32</v>
      </c>
      <c r="D28" s="6">
        <f t="shared" ref="D28:Q28" si="10">ROUND(($C28*D29),2)</f>
        <v>0</v>
      </c>
      <c r="E28" s="6">
        <f t="shared" si="10"/>
        <v>0</v>
      </c>
      <c r="F28" s="6">
        <f t="shared" si="10"/>
        <v>0</v>
      </c>
      <c r="G28" s="6">
        <f t="shared" si="10"/>
        <v>0</v>
      </c>
      <c r="H28" s="6">
        <f t="shared" si="10"/>
        <v>0</v>
      </c>
      <c r="I28" s="6">
        <f t="shared" si="10"/>
        <v>0</v>
      </c>
      <c r="J28" s="6">
        <f t="shared" si="10"/>
        <v>0</v>
      </c>
      <c r="K28" s="6">
        <f t="shared" si="10"/>
        <v>755.66</v>
      </c>
      <c r="L28" s="6">
        <f t="shared" si="10"/>
        <v>0</v>
      </c>
      <c r="M28" s="6">
        <f t="shared" si="10"/>
        <v>755.66</v>
      </c>
      <c r="N28" s="6">
        <f t="shared" si="10"/>
        <v>0</v>
      </c>
      <c r="O28" s="6">
        <f t="shared" si="10"/>
        <v>0</v>
      </c>
      <c r="P28" s="6">
        <f t="shared" si="10"/>
        <v>0</v>
      </c>
      <c r="Q28" s="6">
        <f t="shared" si="10"/>
        <v>0</v>
      </c>
      <c r="R28" s="6">
        <f>'P. PREÇO'!$G$18</f>
        <v>0</v>
      </c>
      <c r="S28" s="152"/>
      <c r="T28" s="152"/>
      <c r="U28" s="152"/>
      <c r="V28" s="152"/>
      <c r="W28" s="152"/>
    </row>
    <row r="29" spans="1:24" s="149" customFormat="1">
      <c r="A29" s="203"/>
      <c r="B29" s="204"/>
      <c r="C29" s="162">
        <v>1</v>
      </c>
      <c r="D29" s="162"/>
      <c r="E29" s="162"/>
      <c r="F29" s="162"/>
      <c r="G29" s="162">
        <v>0</v>
      </c>
      <c r="H29" s="162"/>
      <c r="I29" s="162">
        <v>0</v>
      </c>
      <c r="J29" s="162"/>
      <c r="K29" s="162">
        <v>0.5</v>
      </c>
      <c r="L29" s="162"/>
      <c r="M29" s="162">
        <v>0.5</v>
      </c>
      <c r="N29" s="162"/>
      <c r="O29" s="162"/>
      <c r="P29" s="162"/>
      <c r="Q29" s="162"/>
      <c r="R29" s="162"/>
      <c r="S29" s="152"/>
      <c r="T29" s="152"/>
      <c r="U29" s="152"/>
      <c r="V29" s="152"/>
      <c r="W29" s="152"/>
    </row>
    <row r="30" spans="1:24" s="149" customFormat="1">
      <c r="A30" s="203">
        <f>'P. PREÇO'!$A$19</f>
        <v>10</v>
      </c>
      <c r="B30" s="204" t="str">
        <f>'P. PREÇO'!$B$19</f>
        <v>PROJETO CFTV</v>
      </c>
      <c r="C30" s="6">
        <f>'P. PREÇO'!$F$19</f>
        <v>1200</v>
      </c>
      <c r="D30" s="6">
        <f t="shared" ref="D30:Q30" si="11">ROUND(($C30*D31),2)</f>
        <v>0</v>
      </c>
      <c r="E30" s="6">
        <f t="shared" si="11"/>
        <v>0</v>
      </c>
      <c r="F30" s="6">
        <f t="shared" si="11"/>
        <v>0</v>
      </c>
      <c r="G30" s="6">
        <f t="shared" si="11"/>
        <v>0</v>
      </c>
      <c r="H30" s="6">
        <f t="shared" si="11"/>
        <v>0</v>
      </c>
      <c r="I30" s="6">
        <f t="shared" si="11"/>
        <v>0</v>
      </c>
      <c r="J30" s="6">
        <f t="shared" si="11"/>
        <v>0</v>
      </c>
      <c r="K30" s="6">
        <f t="shared" si="11"/>
        <v>600</v>
      </c>
      <c r="L30" s="6">
        <f t="shared" si="11"/>
        <v>0</v>
      </c>
      <c r="M30" s="6">
        <f t="shared" si="11"/>
        <v>600</v>
      </c>
      <c r="N30" s="6">
        <f t="shared" si="11"/>
        <v>0</v>
      </c>
      <c r="O30" s="6">
        <f t="shared" si="11"/>
        <v>0</v>
      </c>
      <c r="P30" s="6">
        <f t="shared" si="11"/>
        <v>0</v>
      </c>
      <c r="Q30" s="6">
        <f t="shared" si="11"/>
        <v>0</v>
      </c>
      <c r="R30" s="6">
        <f>'P. PREÇO'!$G$19</f>
        <v>0</v>
      </c>
      <c r="S30" s="152"/>
      <c r="T30" s="152"/>
      <c r="U30" s="152"/>
      <c r="V30" s="152"/>
      <c r="W30" s="152"/>
    </row>
    <row r="31" spans="1:24" s="149" customFormat="1">
      <c r="A31" s="203"/>
      <c r="B31" s="204"/>
      <c r="C31" s="162">
        <v>1</v>
      </c>
      <c r="D31" s="162"/>
      <c r="E31" s="162"/>
      <c r="F31" s="162"/>
      <c r="G31" s="162">
        <v>0</v>
      </c>
      <c r="H31" s="162"/>
      <c r="I31" s="162">
        <v>0</v>
      </c>
      <c r="J31" s="162"/>
      <c r="K31" s="162">
        <v>0.5</v>
      </c>
      <c r="L31" s="162"/>
      <c r="M31" s="162">
        <v>0.5</v>
      </c>
      <c r="N31" s="162"/>
      <c r="O31" s="162"/>
      <c r="P31" s="162"/>
      <c r="Q31" s="162"/>
      <c r="R31" s="162"/>
      <c r="S31" s="152"/>
      <c r="T31" s="152"/>
      <c r="U31" s="152"/>
      <c r="V31" s="152"/>
      <c r="W31" s="152"/>
    </row>
    <row r="32" spans="1:24" s="149" customFormat="1">
      <c r="A32" s="203">
        <f>'P. PREÇO'!$A$20</f>
        <v>11</v>
      </c>
      <c r="B32" s="204" t="str">
        <f>'P. PREÇO'!$B$20</f>
        <v xml:space="preserve">PROJETO CLIMATIZAÇÃO </v>
      </c>
      <c r="C32" s="6">
        <f>'P. PREÇO'!$F$20</f>
        <v>2316.91</v>
      </c>
      <c r="D32" s="6">
        <f t="shared" ref="D32:Q32" si="12">ROUND(($C32*D33),2)</f>
        <v>0</v>
      </c>
      <c r="E32" s="6">
        <f t="shared" si="12"/>
        <v>0</v>
      </c>
      <c r="F32" s="6">
        <f t="shared" si="12"/>
        <v>0</v>
      </c>
      <c r="G32" s="6">
        <f t="shared" si="12"/>
        <v>0</v>
      </c>
      <c r="H32" s="6">
        <f t="shared" si="12"/>
        <v>0</v>
      </c>
      <c r="I32" s="6">
        <f t="shared" si="12"/>
        <v>0</v>
      </c>
      <c r="J32" s="6">
        <f t="shared" si="12"/>
        <v>0</v>
      </c>
      <c r="K32" s="6">
        <f t="shared" si="12"/>
        <v>1158.46</v>
      </c>
      <c r="L32" s="6">
        <f t="shared" si="12"/>
        <v>0</v>
      </c>
      <c r="M32" s="6">
        <f t="shared" si="12"/>
        <v>1158.46</v>
      </c>
      <c r="N32" s="6">
        <f t="shared" si="12"/>
        <v>0</v>
      </c>
      <c r="O32" s="6">
        <f t="shared" si="12"/>
        <v>0</v>
      </c>
      <c r="P32" s="6">
        <f t="shared" si="12"/>
        <v>0</v>
      </c>
      <c r="Q32" s="6">
        <f t="shared" si="12"/>
        <v>0</v>
      </c>
      <c r="R32" s="6">
        <f>'P. PREÇO'!$G$20</f>
        <v>0</v>
      </c>
      <c r="S32" s="169"/>
      <c r="T32" s="152"/>
      <c r="U32" s="152"/>
      <c r="V32" s="152"/>
      <c r="W32" s="152"/>
    </row>
    <row r="33" spans="1:23" s="149" customFormat="1">
      <c r="A33" s="203"/>
      <c r="B33" s="204"/>
      <c r="C33" s="162">
        <v>1</v>
      </c>
      <c r="D33" s="162"/>
      <c r="E33" s="162"/>
      <c r="F33" s="162"/>
      <c r="G33" s="162">
        <v>0</v>
      </c>
      <c r="H33" s="162"/>
      <c r="I33" s="162">
        <v>0</v>
      </c>
      <c r="J33" s="162"/>
      <c r="K33" s="162">
        <v>0.5</v>
      </c>
      <c r="L33" s="162"/>
      <c r="M33" s="162">
        <v>0.5</v>
      </c>
      <c r="N33" s="162"/>
      <c r="O33" s="162"/>
      <c r="P33" s="162"/>
      <c r="Q33" s="162"/>
      <c r="R33" s="162"/>
      <c r="S33" s="152"/>
      <c r="T33" s="152"/>
      <c r="U33" s="152"/>
      <c r="V33" s="152"/>
      <c r="W33" s="152"/>
    </row>
    <row r="34" spans="1:23" s="149" customFormat="1">
      <c r="A34" s="203">
        <f>'P. PREÇO'!$A$21</f>
        <v>12</v>
      </c>
      <c r="B34" s="204" t="str">
        <f>'P. PREÇO'!$B$21</f>
        <v>PROJETO HIDRÁULICO</v>
      </c>
      <c r="C34" s="6">
        <f>'P. PREÇO'!$F$21</f>
        <v>1717.71</v>
      </c>
      <c r="D34" s="6">
        <f t="shared" ref="D34:Q34" si="13">ROUND(($C34*D35),2)</f>
        <v>0</v>
      </c>
      <c r="E34" s="6">
        <f t="shared" si="13"/>
        <v>0</v>
      </c>
      <c r="F34" s="6">
        <f t="shared" si="13"/>
        <v>0</v>
      </c>
      <c r="G34" s="6">
        <f t="shared" si="13"/>
        <v>0</v>
      </c>
      <c r="H34" s="6">
        <f t="shared" si="13"/>
        <v>0</v>
      </c>
      <c r="I34" s="6">
        <f t="shared" si="13"/>
        <v>0</v>
      </c>
      <c r="J34" s="6">
        <f t="shared" si="13"/>
        <v>0</v>
      </c>
      <c r="K34" s="6">
        <f t="shared" si="13"/>
        <v>858.86</v>
      </c>
      <c r="L34" s="6">
        <f t="shared" si="13"/>
        <v>0</v>
      </c>
      <c r="M34" s="6">
        <f t="shared" si="13"/>
        <v>343.54</v>
      </c>
      <c r="N34" s="6">
        <f t="shared" si="13"/>
        <v>0</v>
      </c>
      <c r="O34" s="6">
        <f t="shared" si="13"/>
        <v>0</v>
      </c>
      <c r="P34" s="6">
        <f t="shared" si="13"/>
        <v>0</v>
      </c>
      <c r="Q34" s="6">
        <f t="shared" si="13"/>
        <v>515.30999999999995</v>
      </c>
      <c r="R34" s="6">
        <f>'P. PREÇO'!$G$21</f>
        <v>343.54</v>
      </c>
      <c r="S34" s="152"/>
      <c r="T34" s="152"/>
      <c r="U34" s="152"/>
      <c r="V34" s="152"/>
      <c r="W34" s="152"/>
    </row>
    <row r="35" spans="1:23" s="149" customFormat="1">
      <c r="A35" s="203"/>
      <c r="B35" s="204"/>
      <c r="C35" s="162">
        <v>1</v>
      </c>
      <c r="D35" s="162"/>
      <c r="E35" s="162"/>
      <c r="F35" s="162"/>
      <c r="G35" s="162">
        <v>0</v>
      </c>
      <c r="H35" s="162"/>
      <c r="I35" s="162">
        <v>0</v>
      </c>
      <c r="J35" s="162"/>
      <c r="K35" s="162">
        <v>0.5</v>
      </c>
      <c r="L35" s="162"/>
      <c r="M35" s="162">
        <v>0.2</v>
      </c>
      <c r="N35" s="162"/>
      <c r="O35" s="162"/>
      <c r="P35" s="162"/>
      <c r="Q35" s="162">
        <v>0.3</v>
      </c>
      <c r="R35" s="162">
        <v>1</v>
      </c>
      <c r="S35" s="152"/>
      <c r="T35" s="152"/>
      <c r="U35" s="152"/>
      <c r="V35" s="152"/>
      <c r="W35" s="152"/>
    </row>
    <row r="36" spans="1:23" s="149" customFormat="1">
      <c r="A36" s="203">
        <f>'P. PREÇO'!$A$22</f>
        <v>13</v>
      </c>
      <c r="B36" s="204" t="str">
        <f>'P. PREÇO'!$B$22</f>
        <v>PROJETO ESGOTOS SANITÁRIOS</v>
      </c>
      <c r="C36" s="6">
        <f>'P. PREÇO'!$F$22</f>
        <v>1717.71</v>
      </c>
      <c r="D36" s="6">
        <f t="shared" ref="D36:Q36" si="14">ROUND(($C36*D37),2)</f>
        <v>0</v>
      </c>
      <c r="E36" s="6">
        <f t="shared" si="14"/>
        <v>0</v>
      </c>
      <c r="F36" s="6">
        <f t="shared" si="14"/>
        <v>0</v>
      </c>
      <c r="G36" s="6">
        <f t="shared" si="14"/>
        <v>0</v>
      </c>
      <c r="H36" s="6">
        <f t="shared" si="14"/>
        <v>0</v>
      </c>
      <c r="I36" s="6">
        <f t="shared" si="14"/>
        <v>0</v>
      </c>
      <c r="J36" s="6">
        <f t="shared" si="14"/>
        <v>0</v>
      </c>
      <c r="K36" s="6">
        <f t="shared" si="14"/>
        <v>858.86</v>
      </c>
      <c r="L36" s="6">
        <f t="shared" si="14"/>
        <v>0</v>
      </c>
      <c r="M36" s="6">
        <f t="shared" si="14"/>
        <v>343.54</v>
      </c>
      <c r="N36" s="6">
        <f t="shared" si="14"/>
        <v>0</v>
      </c>
      <c r="O36" s="6">
        <f t="shared" si="14"/>
        <v>0</v>
      </c>
      <c r="P36" s="6">
        <f t="shared" si="14"/>
        <v>0</v>
      </c>
      <c r="Q36" s="6">
        <f t="shared" si="14"/>
        <v>515.30999999999995</v>
      </c>
      <c r="R36" s="6">
        <f>'P. PREÇO'!$G$22</f>
        <v>343.54</v>
      </c>
      <c r="S36" s="152"/>
      <c r="T36" s="152"/>
      <c r="U36" s="152"/>
      <c r="V36" s="152"/>
      <c r="W36" s="152"/>
    </row>
    <row r="37" spans="1:23" s="149" customFormat="1">
      <c r="A37" s="203"/>
      <c r="B37" s="204"/>
      <c r="C37" s="162">
        <v>1</v>
      </c>
      <c r="D37" s="162"/>
      <c r="E37" s="162"/>
      <c r="F37" s="162"/>
      <c r="G37" s="162">
        <v>0</v>
      </c>
      <c r="H37" s="162"/>
      <c r="I37" s="162">
        <v>0</v>
      </c>
      <c r="J37" s="162"/>
      <c r="K37" s="162">
        <v>0.5</v>
      </c>
      <c r="L37" s="162"/>
      <c r="M37" s="162">
        <v>0.2</v>
      </c>
      <c r="N37" s="162"/>
      <c r="O37" s="162"/>
      <c r="P37" s="162"/>
      <c r="Q37" s="162">
        <v>0.3</v>
      </c>
      <c r="R37" s="162">
        <v>1</v>
      </c>
      <c r="S37" s="152"/>
      <c r="T37" s="152"/>
      <c r="U37" s="152"/>
      <c r="V37" s="152"/>
      <c r="W37" s="152"/>
    </row>
    <row r="38" spans="1:23" s="149" customFormat="1">
      <c r="A38" s="203">
        <f>'P. PREÇO'!$A$23</f>
        <v>14</v>
      </c>
      <c r="B38" s="204" t="str">
        <f>'P. PREÇO'!$B$23</f>
        <v>PROJETO DRENAGEM PLUVIAL</v>
      </c>
      <c r="C38" s="6">
        <f>'P. PREÇO'!$F$23</f>
        <v>1250</v>
      </c>
      <c r="D38" s="6">
        <f t="shared" ref="D38:Q38" si="15">ROUND(($C38*D39),2)</f>
        <v>0</v>
      </c>
      <c r="E38" s="6">
        <f t="shared" si="15"/>
        <v>0</v>
      </c>
      <c r="F38" s="6">
        <f t="shared" si="15"/>
        <v>0</v>
      </c>
      <c r="G38" s="6">
        <f t="shared" si="15"/>
        <v>0</v>
      </c>
      <c r="H38" s="6">
        <f t="shared" si="15"/>
        <v>0</v>
      </c>
      <c r="I38" s="6">
        <f t="shared" si="15"/>
        <v>0</v>
      </c>
      <c r="J38" s="6">
        <f t="shared" si="15"/>
        <v>0</v>
      </c>
      <c r="K38" s="6">
        <f t="shared" si="15"/>
        <v>625</v>
      </c>
      <c r="L38" s="6">
        <f t="shared" si="15"/>
        <v>0</v>
      </c>
      <c r="M38" s="6">
        <f t="shared" si="15"/>
        <v>250</v>
      </c>
      <c r="N38" s="6">
        <f t="shared" si="15"/>
        <v>0</v>
      </c>
      <c r="O38" s="6">
        <f t="shared" si="15"/>
        <v>0</v>
      </c>
      <c r="P38" s="6">
        <f t="shared" si="15"/>
        <v>0</v>
      </c>
      <c r="Q38" s="6">
        <f t="shared" si="15"/>
        <v>375</v>
      </c>
      <c r="R38" s="6">
        <f>'P. PREÇO'!$G$23</f>
        <v>250</v>
      </c>
      <c r="S38" s="152"/>
      <c r="T38" s="152"/>
      <c r="U38" s="152"/>
      <c r="V38" s="152"/>
      <c r="W38" s="152"/>
    </row>
    <row r="39" spans="1:23" s="149" customFormat="1">
      <c r="A39" s="203"/>
      <c r="B39" s="204"/>
      <c r="C39" s="162">
        <v>1</v>
      </c>
      <c r="D39" s="162"/>
      <c r="E39" s="162"/>
      <c r="F39" s="162"/>
      <c r="G39" s="162">
        <v>0</v>
      </c>
      <c r="H39" s="162"/>
      <c r="I39" s="162">
        <v>0</v>
      </c>
      <c r="J39" s="162"/>
      <c r="K39" s="162">
        <v>0.5</v>
      </c>
      <c r="L39" s="162"/>
      <c r="M39" s="162">
        <v>0.2</v>
      </c>
      <c r="N39" s="162"/>
      <c r="O39" s="162"/>
      <c r="P39" s="162"/>
      <c r="Q39" s="162">
        <v>0.3</v>
      </c>
      <c r="R39" s="162">
        <v>1</v>
      </c>
      <c r="S39" s="152"/>
      <c r="T39" s="152"/>
      <c r="U39" s="152"/>
      <c r="V39" s="152"/>
      <c r="W39" s="152"/>
    </row>
    <row r="40" spans="1:23" s="149" customFormat="1">
      <c r="A40" s="203">
        <f>'P. PREÇO'!$A$24</f>
        <v>15</v>
      </c>
      <c r="B40" s="204" t="str">
        <f>'P. PREÇO'!$B$24</f>
        <v>PROJETO DE PREVENÇÃO E COMBATE A INCÊNDIO E PÂNICO</v>
      </c>
      <c r="C40" s="6">
        <f>'P. PREÇO'!$F$24</f>
        <v>1298.27</v>
      </c>
      <c r="D40" s="6">
        <f t="shared" ref="D40:Q40" si="16">ROUND(($C40*D41),2)</f>
        <v>0</v>
      </c>
      <c r="E40" s="6">
        <f t="shared" si="16"/>
        <v>0</v>
      </c>
      <c r="F40" s="6">
        <f t="shared" si="16"/>
        <v>0</v>
      </c>
      <c r="G40" s="6">
        <f t="shared" si="16"/>
        <v>0</v>
      </c>
      <c r="H40" s="6">
        <f t="shared" si="16"/>
        <v>0</v>
      </c>
      <c r="I40" s="6">
        <f t="shared" si="16"/>
        <v>0</v>
      </c>
      <c r="J40" s="6">
        <f t="shared" si="16"/>
        <v>649.14</v>
      </c>
      <c r="K40" s="6">
        <f t="shared" si="16"/>
        <v>0</v>
      </c>
      <c r="L40" s="6">
        <f t="shared" si="16"/>
        <v>0</v>
      </c>
      <c r="M40" s="6">
        <f t="shared" si="16"/>
        <v>0</v>
      </c>
      <c r="N40" s="6">
        <f t="shared" si="16"/>
        <v>259.64999999999998</v>
      </c>
      <c r="O40" s="6">
        <f t="shared" si="16"/>
        <v>0</v>
      </c>
      <c r="P40" s="6">
        <f t="shared" si="16"/>
        <v>0</v>
      </c>
      <c r="Q40" s="6">
        <f t="shared" si="16"/>
        <v>389.48</v>
      </c>
      <c r="R40" s="6">
        <f>'P. PREÇO'!$G$24</f>
        <v>259.64999999999998</v>
      </c>
      <c r="S40" s="152"/>
      <c r="T40" s="152"/>
      <c r="U40" s="152"/>
      <c r="V40" s="152"/>
      <c r="W40" s="152"/>
    </row>
    <row r="41" spans="1:23" s="149" customFormat="1">
      <c r="A41" s="203"/>
      <c r="B41" s="204"/>
      <c r="C41" s="162">
        <v>1</v>
      </c>
      <c r="D41" s="162"/>
      <c r="E41" s="162"/>
      <c r="F41" s="162"/>
      <c r="G41" s="162">
        <v>0</v>
      </c>
      <c r="H41" s="162"/>
      <c r="I41" s="162">
        <v>0</v>
      </c>
      <c r="J41" s="162">
        <v>0.5</v>
      </c>
      <c r="K41" s="162">
        <v>0</v>
      </c>
      <c r="L41" s="162">
        <v>0</v>
      </c>
      <c r="M41" s="162"/>
      <c r="N41" s="162">
        <v>0.2</v>
      </c>
      <c r="O41" s="162"/>
      <c r="P41" s="162"/>
      <c r="Q41" s="162">
        <v>0.3</v>
      </c>
      <c r="R41" s="162">
        <v>1</v>
      </c>
      <c r="S41" s="152"/>
      <c r="T41" s="152"/>
      <c r="U41" s="152"/>
      <c r="V41" s="152"/>
      <c r="W41" s="152"/>
    </row>
    <row r="42" spans="1:23" s="149" customFormat="1">
      <c r="A42" s="203">
        <f>'P. PREÇO'!$A$25</f>
        <v>16</v>
      </c>
      <c r="B42" s="204" t="str">
        <f>'P. PREÇO'!$B$25</f>
        <v>RELATÓRIO ANÁLISE DE RISCO - PDA</v>
      </c>
      <c r="C42" s="6">
        <f>'P. PREÇO'!$F$25</f>
        <v>1300</v>
      </c>
      <c r="D42" s="6">
        <f t="shared" ref="D42:Q42" si="17">ROUND(($C42*D43),2)</f>
        <v>0</v>
      </c>
      <c r="E42" s="6">
        <f t="shared" si="17"/>
        <v>0</v>
      </c>
      <c r="F42" s="6">
        <f t="shared" si="17"/>
        <v>0</v>
      </c>
      <c r="G42" s="6">
        <f t="shared" si="17"/>
        <v>0</v>
      </c>
      <c r="H42" s="6">
        <f t="shared" si="17"/>
        <v>0</v>
      </c>
      <c r="I42" s="6">
        <f t="shared" si="17"/>
        <v>0</v>
      </c>
      <c r="J42" s="6">
        <f t="shared" si="17"/>
        <v>650</v>
      </c>
      <c r="K42" s="6">
        <f t="shared" si="17"/>
        <v>0</v>
      </c>
      <c r="L42" s="6">
        <f t="shared" si="17"/>
        <v>0</v>
      </c>
      <c r="M42" s="6">
        <f t="shared" si="17"/>
        <v>0</v>
      </c>
      <c r="N42" s="6">
        <f t="shared" si="17"/>
        <v>0</v>
      </c>
      <c r="O42" s="6">
        <f t="shared" si="17"/>
        <v>0</v>
      </c>
      <c r="P42" s="6">
        <f t="shared" si="17"/>
        <v>0</v>
      </c>
      <c r="Q42" s="6">
        <f t="shared" si="17"/>
        <v>650</v>
      </c>
      <c r="R42" s="6">
        <f>'P. PREÇO'!$G$25</f>
        <v>260</v>
      </c>
      <c r="S42" s="152"/>
      <c r="T42" s="152"/>
      <c r="U42" s="152"/>
      <c r="V42" s="152"/>
      <c r="W42" s="152"/>
    </row>
    <row r="43" spans="1:23" s="149" customFormat="1">
      <c r="A43" s="203"/>
      <c r="B43" s="204"/>
      <c r="C43" s="162">
        <v>1</v>
      </c>
      <c r="D43" s="162"/>
      <c r="E43" s="162"/>
      <c r="F43" s="162"/>
      <c r="G43" s="162">
        <v>0</v>
      </c>
      <c r="H43" s="162"/>
      <c r="I43" s="162">
        <v>0</v>
      </c>
      <c r="J43" s="162">
        <v>0.5</v>
      </c>
      <c r="K43" s="162">
        <v>0</v>
      </c>
      <c r="L43" s="162">
        <v>0</v>
      </c>
      <c r="M43" s="162"/>
      <c r="N43" s="162"/>
      <c r="O43" s="162"/>
      <c r="P43" s="162"/>
      <c r="Q43" s="162">
        <v>0.5</v>
      </c>
      <c r="R43" s="162">
        <v>1</v>
      </c>
      <c r="S43" s="152"/>
      <c r="T43" s="152"/>
      <c r="U43" s="152"/>
      <c r="V43" s="152"/>
      <c r="W43" s="152"/>
    </row>
    <row r="44" spans="1:23" s="149" customFormat="1">
      <c r="A44" s="203">
        <f>'P. PREÇO'!A26</f>
        <v>17</v>
      </c>
      <c r="B44" s="204" t="str">
        <f>'P. PREÇO'!B26</f>
        <v>PROJETO DE PROTEÇÃO CONTRA DESCARGAS ATMOSFÉRICAS (PDA)</v>
      </c>
      <c r="C44" s="6"/>
      <c r="D44" s="6">
        <f t="shared" ref="D44:Q44" si="18">ROUND(($C44*D45),2)</f>
        <v>0</v>
      </c>
      <c r="E44" s="6">
        <f t="shared" si="18"/>
        <v>0</v>
      </c>
      <c r="F44" s="6">
        <f t="shared" si="18"/>
        <v>0</v>
      </c>
      <c r="G44" s="6">
        <f t="shared" si="18"/>
        <v>0</v>
      </c>
      <c r="H44" s="6">
        <f t="shared" si="18"/>
        <v>0</v>
      </c>
      <c r="I44" s="6">
        <f t="shared" si="18"/>
        <v>0</v>
      </c>
      <c r="J44" s="6">
        <f t="shared" si="18"/>
        <v>0</v>
      </c>
      <c r="K44" s="6">
        <f t="shared" si="18"/>
        <v>0</v>
      </c>
      <c r="L44" s="6">
        <f t="shared" si="18"/>
        <v>0</v>
      </c>
      <c r="M44" s="6">
        <f t="shared" si="18"/>
        <v>0</v>
      </c>
      <c r="N44" s="6">
        <f t="shared" si="18"/>
        <v>0</v>
      </c>
      <c r="O44" s="6">
        <f t="shared" si="18"/>
        <v>0</v>
      </c>
      <c r="P44" s="6">
        <f t="shared" si="18"/>
        <v>0</v>
      </c>
      <c r="Q44" s="6">
        <f t="shared" si="18"/>
        <v>0</v>
      </c>
      <c r="R44" s="6">
        <f>'P. PREÇO'!$G$27</f>
        <v>0</v>
      </c>
      <c r="S44" s="152"/>
      <c r="T44" s="152"/>
      <c r="U44" s="152"/>
      <c r="V44" s="152"/>
      <c r="W44" s="152"/>
    </row>
    <row r="45" spans="1:23" s="149" customFormat="1">
      <c r="A45" s="203"/>
      <c r="B45" s="204"/>
      <c r="C45" s="162"/>
      <c r="D45" s="162"/>
      <c r="E45" s="162"/>
      <c r="F45" s="162"/>
      <c r="G45" s="162">
        <v>0</v>
      </c>
      <c r="H45" s="162"/>
      <c r="I45" s="162">
        <v>0</v>
      </c>
      <c r="J45" s="162"/>
      <c r="K45" s="162">
        <v>0</v>
      </c>
      <c r="L45" s="162"/>
      <c r="M45" s="162">
        <v>0</v>
      </c>
      <c r="N45" s="162"/>
      <c r="O45" s="162"/>
      <c r="P45" s="162"/>
      <c r="Q45" s="162"/>
      <c r="R45" s="162"/>
      <c r="S45" s="152"/>
      <c r="T45" s="152"/>
      <c r="U45" s="152"/>
      <c r="V45" s="152"/>
      <c r="W45" s="152"/>
    </row>
    <row r="46" spans="1:23" s="149" customFormat="1">
      <c r="A46" s="203" t="str">
        <f>'P. PREÇO'!$A$27</f>
        <v>17.1</v>
      </c>
      <c r="B46" s="204" t="str">
        <f>'P. PREÇO'!$B$27</f>
        <v>PROJETO DE SISTEMA DE PROTEÇÃO CONTRA DESCARGAS ATMOSFÉRICAS (SPDA)</v>
      </c>
      <c r="C46" s="6">
        <f>'P. PREÇO'!$F$27</f>
        <v>1016</v>
      </c>
      <c r="D46" s="6">
        <f t="shared" ref="D46:Q46" si="19">ROUND(($C46*D47),2)</f>
        <v>0</v>
      </c>
      <c r="E46" s="6">
        <f t="shared" si="19"/>
        <v>0</v>
      </c>
      <c r="F46" s="6">
        <f t="shared" si="19"/>
        <v>0</v>
      </c>
      <c r="G46" s="6">
        <f t="shared" si="19"/>
        <v>0</v>
      </c>
      <c r="H46" s="6">
        <f t="shared" si="19"/>
        <v>0</v>
      </c>
      <c r="I46" s="6">
        <f t="shared" si="19"/>
        <v>0</v>
      </c>
      <c r="J46" s="6">
        <f t="shared" si="19"/>
        <v>0</v>
      </c>
      <c r="K46" s="6">
        <f t="shared" si="19"/>
        <v>0</v>
      </c>
      <c r="L46" s="6">
        <f t="shared" si="19"/>
        <v>508</v>
      </c>
      <c r="M46" s="6">
        <f t="shared" si="19"/>
        <v>0</v>
      </c>
      <c r="N46" s="6">
        <f t="shared" si="19"/>
        <v>508</v>
      </c>
      <c r="O46" s="6">
        <f t="shared" si="19"/>
        <v>0</v>
      </c>
      <c r="P46" s="6">
        <f t="shared" si="19"/>
        <v>0</v>
      </c>
      <c r="Q46" s="6">
        <f t="shared" si="19"/>
        <v>0</v>
      </c>
      <c r="R46" s="6">
        <f>'P. PREÇO'!$G$27</f>
        <v>0</v>
      </c>
      <c r="S46" s="152"/>
      <c r="T46" s="152"/>
      <c r="U46" s="152"/>
      <c r="V46" s="152"/>
      <c r="W46" s="152"/>
    </row>
    <row r="47" spans="1:23" s="149" customFormat="1">
      <c r="A47" s="203"/>
      <c r="B47" s="204"/>
      <c r="C47" s="162">
        <v>1</v>
      </c>
      <c r="D47" s="162"/>
      <c r="E47" s="162"/>
      <c r="F47" s="162"/>
      <c r="G47" s="162">
        <v>0</v>
      </c>
      <c r="H47" s="162"/>
      <c r="I47" s="162">
        <v>0</v>
      </c>
      <c r="J47" s="162"/>
      <c r="K47" s="162">
        <v>0</v>
      </c>
      <c r="L47" s="162">
        <v>0.5</v>
      </c>
      <c r="M47" s="162">
        <v>0</v>
      </c>
      <c r="N47" s="162">
        <v>0.5</v>
      </c>
      <c r="O47" s="162"/>
      <c r="P47" s="162"/>
      <c r="Q47" s="162"/>
      <c r="R47" s="162"/>
      <c r="S47" s="152"/>
      <c r="T47" s="152"/>
      <c r="U47" s="152"/>
      <c r="V47" s="152"/>
      <c r="W47" s="152"/>
    </row>
    <row r="48" spans="1:23" s="149" customFormat="1">
      <c r="A48" s="203" t="str">
        <f>'P. PREÇO'!$A$28</f>
        <v>17.2</v>
      </c>
      <c r="B48" s="204" t="str">
        <f>'P. PREÇO'!$B$28</f>
        <v>PROJETO DE MEDIDA DE PROTEÇÃO CONTRA SURTOS (MPS)</v>
      </c>
      <c r="C48" s="6">
        <f>'P. PREÇO'!$F$28</f>
        <v>254</v>
      </c>
      <c r="D48" s="6">
        <f t="shared" ref="D48:Q48" si="20">ROUND(($C48*D49),2)</f>
        <v>0</v>
      </c>
      <c r="E48" s="6">
        <f t="shared" si="20"/>
        <v>0</v>
      </c>
      <c r="F48" s="6">
        <f t="shared" si="20"/>
        <v>0</v>
      </c>
      <c r="G48" s="6">
        <f t="shared" si="20"/>
        <v>0</v>
      </c>
      <c r="H48" s="6">
        <f t="shared" si="20"/>
        <v>0</v>
      </c>
      <c r="I48" s="6">
        <f t="shared" si="20"/>
        <v>0</v>
      </c>
      <c r="J48" s="6">
        <f t="shared" si="20"/>
        <v>0</v>
      </c>
      <c r="K48" s="6">
        <f t="shared" si="20"/>
        <v>0</v>
      </c>
      <c r="L48" s="6">
        <f t="shared" si="20"/>
        <v>127</v>
      </c>
      <c r="M48" s="6">
        <f t="shared" si="20"/>
        <v>0</v>
      </c>
      <c r="N48" s="6">
        <f t="shared" si="20"/>
        <v>127</v>
      </c>
      <c r="O48" s="6">
        <f t="shared" si="20"/>
        <v>0</v>
      </c>
      <c r="P48" s="6">
        <f t="shared" si="20"/>
        <v>0</v>
      </c>
      <c r="Q48" s="6">
        <f t="shared" si="20"/>
        <v>0</v>
      </c>
      <c r="R48" s="6">
        <f>'P. PREÇO'!$G$28</f>
        <v>0</v>
      </c>
      <c r="S48" s="152"/>
      <c r="T48" s="152"/>
      <c r="U48" s="152"/>
      <c r="V48" s="152"/>
      <c r="W48" s="152"/>
    </row>
    <row r="49" spans="1:23" s="149" customFormat="1">
      <c r="A49" s="203"/>
      <c r="B49" s="204"/>
      <c r="C49" s="162">
        <v>1</v>
      </c>
      <c r="D49" s="162"/>
      <c r="E49" s="162"/>
      <c r="F49" s="162"/>
      <c r="G49" s="162">
        <v>0</v>
      </c>
      <c r="H49" s="162"/>
      <c r="I49" s="162">
        <v>0</v>
      </c>
      <c r="J49" s="162"/>
      <c r="K49" s="162">
        <v>0</v>
      </c>
      <c r="L49" s="162">
        <v>0.5</v>
      </c>
      <c r="M49" s="162">
        <v>0</v>
      </c>
      <c r="N49" s="162">
        <v>0.5</v>
      </c>
      <c r="O49" s="162"/>
      <c r="P49" s="162"/>
      <c r="Q49" s="162"/>
      <c r="R49" s="162"/>
      <c r="S49" s="152"/>
      <c r="T49" s="152"/>
      <c r="U49" s="152"/>
      <c r="V49" s="152"/>
      <c r="W49" s="152"/>
    </row>
    <row r="50" spans="1:23" s="149" customFormat="1">
      <c r="A50" s="203">
        <f>'P. PREÇO'!$A$29</f>
        <v>18</v>
      </c>
      <c r="B50" s="204" t="str">
        <f>'P. PREÇO'!$B$29</f>
        <v>PROJETO GLP/GN</v>
      </c>
      <c r="C50" s="6">
        <f>'P. PREÇO'!$F$29</f>
        <v>1300</v>
      </c>
      <c r="D50" s="6">
        <f t="shared" ref="D50:Q50" si="21">ROUND(($C50*D51),2)</f>
        <v>0</v>
      </c>
      <c r="E50" s="6">
        <f t="shared" si="21"/>
        <v>0</v>
      </c>
      <c r="F50" s="6">
        <f t="shared" si="21"/>
        <v>0</v>
      </c>
      <c r="G50" s="6">
        <f t="shared" si="21"/>
        <v>0</v>
      </c>
      <c r="H50" s="6">
        <f t="shared" si="21"/>
        <v>0</v>
      </c>
      <c r="I50" s="6">
        <f t="shared" si="21"/>
        <v>0</v>
      </c>
      <c r="J50" s="6">
        <f t="shared" si="21"/>
        <v>0</v>
      </c>
      <c r="K50" s="6">
        <f t="shared" si="21"/>
        <v>0</v>
      </c>
      <c r="L50" s="6">
        <f t="shared" si="21"/>
        <v>650</v>
      </c>
      <c r="M50" s="6">
        <f t="shared" si="21"/>
        <v>0</v>
      </c>
      <c r="N50" s="6">
        <f t="shared" si="21"/>
        <v>260</v>
      </c>
      <c r="O50" s="6">
        <f t="shared" si="21"/>
        <v>0</v>
      </c>
      <c r="P50" s="6">
        <f t="shared" si="21"/>
        <v>0</v>
      </c>
      <c r="Q50" s="6">
        <f t="shared" si="21"/>
        <v>390</v>
      </c>
      <c r="R50" s="6">
        <f>'P. PREÇO'!$G$29</f>
        <v>260</v>
      </c>
      <c r="S50" s="152"/>
      <c r="T50" s="152"/>
      <c r="U50" s="152"/>
      <c r="V50" s="152"/>
      <c r="W50" s="152"/>
    </row>
    <row r="51" spans="1:23" s="149" customFormat="1">
      <c r="A51" s="203"/>
      <c r="B51" s="204"/>
      <c r="C51" s="162">
        <v>1</v>
      </c>
      <c r="D51" s="162"/>
      <c r="E51" s="162"/>
      <c r="F51" s="162"/>
      <c r="G51" s="162">
        <v>0</v>
      </c>
      <c r="H51" s="162"/>
      <c r="I51" s="162">
        <v>0</v>
      </c>
      <c r="J51" s="162">
        <v>0</v>
      </c>
      <c r="K51" s="162">
        <v>0</v>
      </c>
      <c r="L51" s="162">
        <v>0.5</v>
      </c>
      <c r="M51" s="162"/>
      <c r="N51" s="162">
        <v>0.2</v>
      </c>
      <c r="O51" s="162"/>
      <c r="P51" s="162"/>
      <c r="Q51" s="162">
        <v>0.3</v>
      </c>
      <c r="R51" s="162">
        <v>1</v>
      </c>
      <c r="S51" s="152"/>
      <c r="T51" s="152"/>
      <c r="U51" s="152"/>
      <c r="V51" s="152"/>
      <c r="W51" s="152"/>
    </row>
    <row r="52" spans="1:23" s="149" customFormat="1">
      <c r="A52" s="203">
        <f>'P. PREÇO'!A30</f>
        <v>19</v>
      </c>
      <c r="B52" s="204" t="str">
        <f>'P. PREÇO'!B30</f>
        <v>RELATÓRIO DE SUSTENTABILIDADE ENCE</v>
      </c>
      <c r="C52" s="6">
        <f>'P. PREÇO'!F30</f>
        <v>1250</v>
      </c>
      <c r="D52" s="6">
        <f t="shared" ref="D52:Q52" si="22">ROUND(($C52*D53),2)</f>
        <v>0</v>
      </c>
      <c r="E52" s="6">
        <f t="shared" si="22"/>
        <v>0</v>
      </c>
      <c r="F52" s="6">
        <f t="shared" si="22"/>
        <v>0</v>
      </c>
      <c r="G52" s="6">
        <f t="shared" si="22"/>
        <v>0</v>
      </c>
      <c r="H52" s="6">
        <f t="shared" si="22"/>
        <v>0</v>
      </c>
      <c r="I52" s="6">
        <f t="shared" si="22"/>
        <v>0</v>
      </c>
      <c r="J52" s="6">
        <f t="shared" si="22"/>
        <v>625</v>
      </c>
      <c r="K52" s="6">
        <f t="shared" si="22"/>
        <v>0</v>
      </c>
      <c r="L52" s="6">
        <f t="shared" si="22"/>
        <v>625</v>
      </c>
      <c r="M52" s="6">
        <f t="shared" si="22"/>
        <v>0</v>
      </c>
      <c r="N52" s="6">
        <f t="shared" si="22"/>
        <v>0</v>
      </c>
      <c r="O52" s="6">
        <f t="shared" si="22"/>
        <v>0</v>
      </c>
      <c r="P52" s="6">
        <f t="shared" si="22"/>
        <v>0</v>
      </c>
      <c r="Q52" s="6">
        <f t="shared" si="22"/>
        <v>0</v>
      </c>
      <c r="R52" s="163">
        <f>'P. PREÇO'!G30</f>
        <v>0</v>
      </c>
      <c r="S52" s="152"/>
      <c r="T52" s="152"/>
      <c r="U52" s="152"/>
      <c r="V52" s="152"/>
      <c r="W52" s="152"/>
    </row>
    <row r="53" spans="1:23" s="149" customFormat="1">
      <c r="A53" s="203"/>
      <c r="B53" s="204"/>
      <c r="C53" s="162"/>
      <c r="D53" s="162"/>
      <c r="E53" s="162"/>
      <c r="F53" s="162"/>
      <c r="G53" s="162">
        <v>0</v>
      </c>
      <c r="H53" s="162"/>
      <c r="I53" s="162">
        <v>0</v>
      </c>
      <c r="J53" s="162">
        <v>0.5</v>
      </c>
      <c r="K53" s="162">
        <v>0</v>
      </c>
      <c r="L53" s="162">
        <v>0.5</v>
      </c>
      <c r="M53" s="162"/>
      <c r="N53" s="162"/>
      <c r="O53" s="162"/>
      <c r="P53" s="162"/>
      <c r="Q53" s="162"/>
      <c r="R53" s="162"/>
      <c r="S53" s="152"/>
      <c r="T53" s="152"/>
      <c r="U53" s="152"/>
      <c r="V53" s="152"/>
      <c r="W53" s="152"/>
    </row>
    <row r="54" spans="1:23" s="149" customFormat="1">
      <c r="A54" s="203">
        <f>'P. PREÇO'!$A$31</f>
        <v>20</v>
      </c>
      <c r="B54" s="204" t="str">
        <f>'P. PREÇO'!$B$31</f>
        <v>PROJETO COMUNICAÇÃO VISUAL</v>
      </c>
      <c r="C54" s="6">
        <f>'P. PREÇO'!$F$31</f>
        <v>1250</v>
      </c>
      <c r="D54" s="6">
        <f t="shared" ref="D54:Q54" si="23">ROUND(($C54*D55),2)</f>
        <v>0</v>
      </c>
      <c r="E54" s="6">
        <f t="shared" si="23"/>
        <v>0</v>
      </c>
      <c r="F54" s="6">
        <f t="shared" si="23"/>
        <v>0</v>
      </c>
      <c r="G54" s="6">
        <f t="shared" si="23"/>
        <v>0</v>
      </c>
      <c r="H54" s="6">
        <f t="shared" si="23"/>
        <v>0</v>
      </c>
      <c r="I54" s="6">
        <f t="shared" si="23"/>
        <v>0</v>
      </c>
      <c r="J54" s="6">
        <f t="shared" si="23"/>
        <v>0</v>
      </c>
      <c r="K54" s="6">
        <f t="shared" si="23"/>
        <v>625</v>
      </c>
      <c r="L54" s="6">
        <f t="shared" si="23"/>
        <v>0</v>
      </c>
      <c r="M54" s="6">
        <f t="shared" si="23"/>
        <v>0</v>
      </c>
      <c r="N54" s="6">
        <f t="shared" si="23"/>
        <v>0</v>
      </c>
      <c r="O54" s="6">
        <f t="shared" si="23"/>
        <v>625</v>
      </c>
      <c r="P54" s="6">
        <f t="shared" si="23"/>
        <v>0</v>
      </c>
      <c r="Q54" s="6">
        <f t="shared" si="23"/>
        <v>0</v>
      </c>
      <c r="R54" s="6">
        <f>'P. PREÇO'!$G$31</f>
        <v>0</v>
      </c>
      <c r="S54" s="152"/>
      <c r="T54" s="152"/>
      <c r="U54" s="152"/>
      <c r="V54" s="152"/>
      <c r="W54" s="152"/>
    </row>
    <row r="55" spans="1:23" s="149" customFormat="1">
      <c r="A55" s="203"/>
      <c r="B55" s="204"/>
      <c r="C55" s="162">
        <v>1</v>
      </c>
      <c r="D55" s="162"/>
      <c r="E55" s="162"/>
      <c r="F55" s="162"/>
      <c r="G55" s="162">
        <v>0</v>
      </c>
      <c r="H55" s="162"/>
      <c r="I55" s="162">
        <v>0</v>
      </c>
      <c r="J55" s="162">
        <v>0</v>
      </c>
      <c r="K55" s="162">
        <v>0.5</v>
      </c>
      <c r="L55" s="162">
        <v>0</v>
      </c>
      <c r="M55" s="162"/>
      <c r="N55" s="162"/>
      <c r="O55" s="162">
        <v>0.5</v>
      </c>
      <c r="P55" s="162"/>
      <c r="Q55" s="162"/>
      <c r="R55" s="162"/>
      <c r="S55" s="152"/>
      <c r="T55" s="152"/>
      <c r="U55" s="152"/>
      <c r="V55" s="152"/>
      <c r="W55" s="152"/>
    </row>
    <row r="56" spans="1:23" s="149" customFormat="1">
      <c r="A56" s="203">
        <f>'P. PREÇO'!$A$32</f>
        <v>21</v>
      </c>
      <c r="B56" s="204" t="str">
        <f>'P. PREÇO'!$B$32</f>
        <v>PLANO DE GERENCIAMENTO DE RESÍDUOS</v>
      </c>
      <c r="C56" s="6">
        <f>'P. PREÇO'!$F$32</f>
        <v>2000</v>
      </c>
      <c r="D56" s="6">
        <f t="shared" ref="D56:Q56" si="24">ROUND(($C56*D57),2)</f>
        <v>0</v>
      </c>
      <c r="E56" s="6">
        <f t="shared" si="24"/>
        <v>0</v>
      </c>
      <c r="F56" s="6">
        <f t="shared" si="24"/>
        <v>0</v>
      </c>
      <c r="G56" s="6">
        <f t="shared" si="24"/>
        <v>0</v>
      </c>
      <c r="H56" s="6">
        <f t="shared" si="24"/>
        <v>0</v>
      </c>
      <c r="I56" s="6">
        <f t="shared" si="24"/>
        <v>0</v>
      </c>
      <c r="J56" s="6">
        <f t="shared" si="24"/>
        <v>0</v>
      </c>
      <c r="K56" s="6">
        <f t="shared" si="24"/>
        <v>0</v>
      </c>
      <c r="L56" s="6">
        <f t="shared" si="24"/>
        <v>0</v>
      </c>
      <c r="M56" s="6">
        <f t="shared" si="24"/>
        <v>0</v>
      </c>
      <c r="N56" s="6">
        <f t="shared" si="24"/>
        <v>1000</v>
      </c>
      <c r="O56" s="6">
        <f t="shared" si="24"/>
        <v>0</v>
      </c>
      <c r="P56" s="6">
        <f t="shared" si="24"/>
        <v>0</v>
      </c>
      <c r="Q56" s="6">
        <f t="shared" si="24"/>
        <v>1000</v>
      </c>
      <c r="R56" s="6">
        <f>'P. PREÇO'!$G$32</f>
        <v>400</v>
      </c>
      <c r="S56" s="152"/>
      <c r="T56" s="152"/>
      <c r="U56" s="152"/>
      <c r="V56" s="152"/>
      <c r="W56" s="152"/>
    </row>
    <row r="57" spans="1:23" s="149" customFormat="1">
      <c r="A57" s="203"/>
      <c r="B57" s="204"/>
      <c r="C57" s="162">
        <v>1</v>
      </c>
      <c r="D57" s="162"/>
      <c r="E57" s="162"/>
      <c r="F57" s="162"/>
      <c r="G57" s="162"/>
      <c r="H57" s="162"/>
      <c r="I57" s="162">
        <v>0</v>
      </c>
      <c r="J57" s="162"/>
      <c r="K57" s="162">
        <v>0</v>
      </c>
      <c r="L57" s="162"/>
      <c r="M57" s="162">
        <v>0</v>
      </c>
      <c r="N57" s="162">
        <v>0.5</v>
      </c>
      <c r="O57" s="162"/>
      <c r="P57" s="162"/>
      <c r="Q57" s="162">
        <v>0.5</v>
      </c>
      <c r="R57" s="162">
        <v>1</v>
      </c>
      <c r="S57" s="152"/>
      <c r="T57" s="152"/>
      <c r="U57" s="152"/>
      <c r="V57" s="152"/>
      <c r="W57" s="152"/>
    </row>
    <row r="58" spans="1:23" s="149" customFormat="1">
      <c r="A58" s="203">
        <f>'P. PREÇO'!$A$33</f>
        <v>22</v>
      </c>
      <c r="B58" s="204" t="str">
        <f>'P. PREÇO'!$B$33</f>
        <v>PROJETO COMPATIBILIZAÇÃO DE PROJETOS</v>
      </c>
      <c r="C58" s="6">
        <f>'P. PREÇO'!$F$33</f>
        <v>1800</v>
      </c>
      <c r="D58" s="6">
        <f t="shared" ref="D58:Q58" si="25">ROUND(($C58*D59),2)</f>
        <v>0</v>
      </c>
      <c r="E58" s="6">
        <f t="shared" si="25"/>
        <v>0</v>
      </c>
      <c r="F58" s="6">
        <f t="shared" si="25"/>
        <v>0</v>
      </c>
      <c r="G58" s="6">
        <f t="shared" si="25"/>
        <v>0</v>
      </c>
      <c r="H58" s="6">
        <f t="shared" si="25"/>
        <v>0</v>
      </c>
      <c r="I58" s="6">
        <f t="shared" si="25"/>
        <v>0</v>
      </c>
      <c r="J58" s="6">
        <f t="shared" si="25"/>
        <v>0</v>
      </c>
      <c r="K58" s="6">
        <f t="shared" si="25"/>
        <v>0</v>
      </c>
      <c r="L58" s="6">
        <f t="shared" si="25"/>
        <v>0</v>
      </c>
      <c r="M58" s="6">
        <f t="shared" si="25"/>
        <v>0</v>
      </c>
      <c r="N58" s="6">
        <f t="shared" si="25"/>
        <v>900</v>
      </c>
      <c r="O58" s="6">
        <f t="shared" si="25"/>
        <v>0</v>
      </c>
      <c r="P58" s="6">
        <f t="shared" si="25"/>
        <v>360</v>
      </c>
      <c r="Q58" s="6">
        <f t="shared" si="25"/>
        <v>540</v>
      </c>
      <c r="R58" s="6">
        <f>'P. PREÇO'!$G$33</f>
        <v>0</v>
      </c>
      <c r="S58" s="152"/>
      <c r="T58" s="152"/>
      <c r="U58" s="152"/>
      <c r="V58" s="152"/>
      <c r="W58" s="152"/>
    </row>
    <row r="59" spans="1:23" s="149" customFormat="1">
      <c r="A59" s="203"/>
      <c r="B59" s="204"/>
      <c r="C59" s="162">
        <v>1</v>
      </c>
      <c r="D59" s="162"/>
      <c r="E59" s="162"/>
      <c r="F59" s="162"/>
      <c r="G59" s="162"/>
      <c r="H59" s="162"/>
      <c r="I59" s="162"/>
      <c r="J59" s="162"/>
      <c r="K59" s="162">
        <v>0</v>
      </c>
      <c r="L59" s="162"/>
      <c r="M59" s="162">
        <v>0</v>
      </c>
      <c r="N59" s="162">
        <v>0.5</v>
      </c>
      <c r="O59" s="162"/>
      <c r="P59" s="162">
        <v>0.2</v>
      </c>
      <c r="Q59" s="162">
        <v>0.3</v>
      </c>
      <c r="R59" s="162"/>
      <c r="S59" s="152"/>
      <c r="T59" s="152"/>
      <c r="U59" s="152"/>
      <c r="V59" s="152"/>
      <c r="W59" s="152"/>
    </row>
    <row r="60" spans="1:23" s="149" customFormat="1">
      <c r="A60" s="203">
        <f>'P. PREÇO'!$A$34</f>
        <v>23</v>
      </c>
      <c r="B60" s="204" t="str">
        <f>'P. PREÇO'!$B$34</f>
        <v>ORÇAMENTO E ESPECIFICAÇÕES TÉCNICAS DA OBRA</v>
      </c>
      <c r="C60" s="6">
        <f>'P. PREÇO'!$F$34</f>
        <v>4693.78</v>
      </c>
      <c r="D60" s="6">
        <f t="shared" ref="D60:Q60" si="26">ROUND(($C60*D61),2)</f>
        <v>0</v>
      </c>
      <c r="E60" s="6">
        <f t="shared" si="26"/>
        <v>0</v>
      </c>
      <c r="F60" s="6">
        <f t="shared" si="26"/>
        <v>0</v>
      </c>
      <c r="G60" s="6">
        <f t="shared" si="26"/>
        <v>0</v>
      </c>
      <c r="H60" s="6">
        <f t="shared" si="26"/>
        <v>0</v>
      </c>
      <c r="I60" s="6">
        <f t="shared" si="26"/>
        <v>0</v>
      </c>
      <c r="J60" s="6">
        <f t="shared" si="26"/>
        <v>0</v>
      </c>
      <c r="K60" s="6">
        <f t="shared" si="26"/>
        <v>0</v>
      </c>
      <c r="L60" s="6">
        <f t="shared" si="26"/>
        <v>0</v>
      </c>
      <c r="M60" s="6">
        <f t="shared" si="26"/>
        <v>0</v>
      </c>
      <c r="N60" s="6">
        <f t="shared" si="26"/>
        <v>2346.89</v>
      </c>
      <c r="O60" s="6">
        <f t="shared" si="26"/>
        <v>0</v>
      </c>
      <c r="P60" s="6">
        <f t="shared" si="26"/>
        <v>938.76</v>
      </c>
      <c r="Q60" s="6">
        <f t="shared" si="26"/>
        <v>1408.13</v>
      </c>
      <c r="R60" s="6">
        <f>'P. PREÇO'!$G$34</f>
        <v>0</v>
      </c>
      <c r="S60" s="152"/>
      <c r="T60" s="152"/>
      <c r="U60" s="152"/>
      <c r="V60" s="152"/>
      <c r="W60" s="152"/>
    </row>
    <row r="61" spans="1:23" s="149" customFormat="1">
      <c r="A61" s="203"/>
      <c r="B61" s="204"/>
      <c r="C61" s="162">
        <v>1</v>
      </c>
      <c r="D61" s="162"/>
      <c r="E61" s="162"/>
      <c r="F61" s="162"/>
      <c r="G61" s="162"/>
      <c r="H61" s="162"/>
      <c r="I61" s="162"/>
      <c r="J61" s="162"/>
      <c r="K61" s="162">
        <v>0</v>
      </c>
      <c r="L61" s="162"/>
      <c r="M61" s="162">
        <v>0</v>
      </c>
      <c r="N61" s="162">
        <v>0.5</v>
      </c>
      <c r="O61" s="162"/>
      <c r="P61" s="162">
        <v>0.2</v>
      </c>
      <c r="Q61" s="162">
        <v>0.3</v>
      </c>
      <c r="R61" s="162"/>
      <c r="S61" s="152"/>
      <c r="T61" s="152"/>
      <c r="U61" s="152"/>
      <c r="V61" s="152"/>
      <c r="W61" s="152"/>
    </row>
    <row r="62" spans="1:23" s="149" customFormat="1">
      <c r="A62" s="114"/>
      <c r="B62" s="164" t="s">
        <v>254</v>
      </c>
      <c r="C62" s="91">
        <f t="shared" ref="C62:Q62" si="27">ROUND((C4+C6+C8+C10+C12+C14+C16+C18+C20+C22+C24+C26+C28+C30+C32+C34+C36+C38+C40+C42+C44+C46+C48+C50+C52+C54+C56+C58+C60),2)</f>
        <v>71009.09</v>
      </c>
      <c r="D62" s="91">
        <f t="shared" si="27"/>
        <v>0</v>
      </c>
      <c r="E62" s="91">
        <f t="shared" si="27"/>
        <v>0</v>
      </c>
      <c r="F62" s="91">
        <f t="shared" si="27"/>
        <v>8450.33</v>
      </c>
      <c r="G62" s="91">
        <f t="shared" si="27"/>
        <v>0</v>
      </c>
      <c r="H62" s="91">
        <f t="shared" si="27"/>
        <v>7077.9</v>
      </c>
      <c r="I62" s="91">
        <f t="shared" si="27"/>
        <v>0</v>
      </c>
      <c r="J62" s="91">
        <f t="shared" si="27"/>
        <v>10356.91</v>
      </c>
      <c r="K62" s="91">
        <f t="shared" si="27"/>
        <v>5481.84</v>
      </c>
      <c r="L62" s="91">
        <f t="shared" si="27"/>
        <v>6365.9</v>
      </c>
      <c r="M62" s="91">
        <f t="shared" si="27"/>
        <v>8883.9699999999993</v>
      </c>
      <c r="N62" s="91">
        <f t="shared" si="27"/>
        <v>7174.73</v>
      </c>
      <c r="O62" s="91">
        <f t="shared" si="27"/>
        <v>2540.3200000000002</v>
      </c>
      <c r="P62" s="91">
        <f t="shared" si="27"/>
        <v>4298.76</v>
      </c>
      <c r="Q62" s="91">
        <f t="shared" si="27"/>
        <v>10378.49</v>
      </c>
      <c r="R62" s="91">
        <f>SUM(D62:Q62)-0.06</f>
        <v>71009.090000000011</v>
      </c>
      <c r="S62" s="152"/>
      <c r="T62" s="152"/>
      <c r="U62" s="152"/>
      <c r="V62" s="152"/>
      <c r="W62" s="152"/>
    </row>
    <row r="63" spans="1:23" s="149" customFormat="1">
      <c r="A63" s="165"/>
      <c r="B63" s="139" t="s">
        <v>255</v>
      </c>
      <c r="C63" s="91">
        <f>R63</f>
        <v>5814.41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1">
        <f>ROUND((R4+R6+R8+R10+R12+R14+R16+R18+R20+R22+R24+R26+R28+R30+R32+R34+R36+R38+R40+R42+R44+R46+R48+R50+R52+R54+R56+R58+R60),2)</f>
        <v>5814.41</v>
      </c>
      <c r="S63" s="152"/>
      <c r="T63" s="152"/>
      <c r="U63" s="152"/>
      <c r="V63" s="152"/>
      <c r="W63" s="152"/>
    </row>
    <row r="64" spans="1:23" s="149" customFormat="1" ht="14.25">
      <c r="A64" s="166"/>
      <c r="B64" s="167" t="s">
        <v>256</v>
      </c>
      <c r="C64" s="168">
        <f t="shared" ref="C64:N64" si="28">ROUND((C62+C63),2)</f>
        <v>76823.5</v>
      </c>
      <c r="D64" s="168">
        <f t="shared" si="28"/>
        <v>0</v>
      </c>
      <c r="E64" s="168">
        <f t="shared" si="28"/>
        <v>0</v>
      </c>
      <c r="F64" s="168">
        <f t="shared" si="28"/>
        <v>8450.33</v>
      </c>
      <c r="G64" s="168">
        <f t="shared" si="28"/>
        <v>0</v>
      </c>
      <c r="H64" s="168">
        <f t="shared" si="28"/>
        <v>7077.9</v>
      </c>
      <c r="I64" s="168">
        <f t="shared" si="28"/>
        <v>0</v>
      </c>
      <c r="J64" s="168">
        <f t="shared" si="28"/>
        <v>10356.91</v>
      </c>
      <c r="K64" s="168">
        <f t="shared" si="28"/>
        <v>5481.84</v>
      </c>
      <c r="L64" s="168">
        <f t="shared" si="28"/>
        <v>6365.9</v>
      </c>
      <c r="M64" s="168">
        <f t="shared" si="28"/>
        <v>8883.9699999999993</v>
      </c>
      <c r="N64" s="168">
        <f t="shared" si="28"/>
        <v>7174.73</v>
      </c>
      <c r="O64" s="168">
        <f t="shared" ref="O64" si="29">ROUND((O62+O63),2)</f>
        <v>2540.3200000000002</v>
      </c>
      <c r="P64" s="168">
        <f t="shared" ref="P64" si="30">ROUND((P62+P63),2)</f>
        <v>4298.76</v>
      </c>
      <c r="Q64" s="168">
        <f t="shared" ref="Q64" si="31">ROUND((Q62+Q63),2)</f>
        <v>10378.49</v>
      </c>
      <c r="R64" s="168">
        <f>ROUND((R63+R62),2)</f>
        <v>76823.5</v>
      </c>
      <c r="S64" s="152"/>
      <c r="T64" s="152"/>
      <c r="U64" s="152"/>
      <c r="V64" s="152"/>
      <c r="W64" s="152"/>
    </row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</sheetData>
  <mergeCells count="60">
    <mergeCell ref="A4:A5"/>
    <mergeCell ref="B4:B5"/>
    <mergeCell ref="A6:A7"/>
    <mergeCell ref="B6:B7"/>
    <mergeCell ref="A1:R1"/>
    <mergeCell ref="A2:R2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56:A57"/>
    <mergeCell ref="B56:B57"/>
    <mergeCell ref="A58:A59"/>
    <mergeCell ref="B58:B59"/>
    <mergeCell ref="A60:A61"/>
    <mergeCell ref="B60:B61"/>
  </mergeCells>
  <pageMargins left="0.31496062992125984" right="0.19685039370078741" top="0.19685039370078741" bottom="0.39370078740157483" header="0.51181102362204722" footer="0.11811023622047245"/>
  <pageSetup paperSize="9" scale="70" firstPageNumber="0" orientation="landscape" horizontalDpi="300" verticalDpi="300" r:id="rId1"/>
  <headerFooter>
    <oddFooter>&amp;C&amp;"Times New Roman,Normal"&amp;12&amp;P</oddFooter>
  </headerFooter>
  <colBreaks count="1" manualBreakCount="1">
    <brk id="18" max="6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1492</TotalTime>
  <Application>LibreOffice/5.4.3.2$Windows_x86 LibreOffice_project/92a7159f7e4af62137622921e809f8546db437e5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16</vt:i4>
      </vt:variant>
    </vt:vector>
  </HeadingPairs>
  <TitlesOfParts>
    <vt:vector size="21" baseType="lpstr">
      <vt:lpstr>ÁREAS</vt:lpstr>
      <vt:lpstr>AUXILIAR</vt:lpstr>
      <vt:lpstr>P. PREÇO</vt:lpstr>
      <vt:lpstr>C. ENTREGA</vt:lpstr>
      <vt:lpstr>C. DESEMBOLSO</vt:lpstr>
      <vt:lpstr>'C. DESEMBOLSO'!Area_de_impressao</vt:lpstr>
      <vt:lpstr>'C. DESEMBOLSO'!Print_Area_0</vt:lpstr>
      <vt:lpstr>AUXILIAR!Print_Titles_0</vt:lpstr>
      <vt:lpstr>'C. DESEMBOLSO'!Print_Titles_0</vt:lpstr>
      <vt:lpstr>'C. ENTREGA'!Print_Titles_0</vt:lpstr>
      <vt:lpstr>'P. PREÇO'!Print_Titles_0</vt:lpstr>
      <vt:lpstr>AUXILIAR!Print_Titles_0_0</vt:lpstr>
      <vt:lpstr>'P. PREÇO'!Print_Titles_0_0</vt:lpstr>
      <vt:lpstr>AUXILIAR!Print_Titles_0_0_0</vt:lpstr>
      <vt:lpstr>'P. PREÇO'!Print_Titles_0_0_0</vt:lpstr>
      <vt:lpstr>AUXILIAR!RLM</vt:lpstr>
      <vt:lpstr>'P. PREÇO'!RLM</vt:lpstr>
      <vt:lpstr>AUXILIAR!Titulos_de_impressao</vt:lpstr>
      <vt:lpstr>'C. DESEMBOLSO'!Titulos_de_impressao</vt:lpstr>
      <vt:lpstr>'C. ENTREGA'!Titulos_de_impressao</vt:lpstr>
      <vt:lpstr>'P. PREÇO'!Titulos_de_impressao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 Helena Bernardes</dc:creator>
  <cp:lastModifiedBy>SSP</cp:lastModifiedBy>
  <cp:revision>298</cp:revision>
  <cp:lastPrinted>2021-04-19T13:23:21Z</cp:lastPrinted>
  <dcterms:created xsi:type="dcterms:W3CDTF">2016-07-14T15:15:24Z</dcterms:created>
  <dcterms:modified xsi:type="dcterms:W3CDTF">2021-04-19T13:23:33Z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